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tomis\Dropbox\Work\POSO FAX\PROSEU (1)\WP5\T5.1\Final\Rev\"/>
    </mc:Choice>
  </mc:AlternateContent>
  <xr:revisionPtr revIDLastSave="0" documentId="13_ncr:1_{ED9EDA44-101A-41DB-84B1-1426DEA1C9CA}" xr6:coauthVersionLast="40" xr6:coauthVersionMax="40" xr10:uidLastSave="{00000000-0000-0000-0000-000000000000}"/>
  <bookViews>
    <workbookView xWindow="0" yWindow="0" windowWidth="16380" windowHeight="8196" tabRatio="500" firstSheet="3" activeTab="8" xr2:uid="{00000000-000D-0000-FFFF-FFFF00000000}"/>
  </bookViews>
  <sheets>
    <sheet name="Introduction" sheetId="1" r:id="rId1"/>
    <sheet name="Solar" sheetId="2" r:id="rId2"/>
    <sheet name="Wind" sheetId="3" r:id="rId3"/>
    <sheet name="Hydro" sheetId="4" r:id="rId4"/>
    <sheet name="Fuel Cells" sheetId="5" r:id="rId5"/>
    <sheet name="Hydrogen Storage" sheetId="6" r:id="rId6"/>
    <sheet name="Batteries" sheetId="7" r:id="rId7"/>
    <sheet name="Electric vehicles" sheetId="8" r:id="rId8"/>
    <sheet name="Smart appliances" sheetId="9" r:id="rId9"/>
  </sheet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32" i="5" l="1"/>
  <c r="D32" i="5"/>
  <c r="C32" i="5"/>
  <c r="E31" i="5"/>
  <c r="D31" i="5"/>
  <c r="C31" i="5"/>
  <c r="E19" i="5"/>
  <c r="D19" i="5"/>
  <c r="C19" i="5"/>
  <c r="E18" i="5"/>
  <c r="D18" i="5"/>
  <c r="C18" i="5"/>
  <c r="E6" i="5"/>
  <c r="D6" i="5"/>
  <c r="C6" i="5"/>
  <c r="E5" i="5"/>
  <c r="D5" i="5"/>
  <c r="C5" i="5"/>
  <c r="E34" i="4"/>
  <c r="D34" i="4"/>
  <c r="C34" i="4"/>
  <c r="E33" i="4"/>
  <c r="D33" i="4"/>
  <c r="C33" i="4"/>
  <c r="C25" i="4"/>
  <c r="E5" i="4"/>
  <c r="D5" i="4"/>
  <c r="C5" i="4"/>
</calcChain>
</file>

<file path=xl/sharedStrings.xml><?xml version="1.0" encoding="utf-8"?>
<sst xmlns="http://schemas.openxmlformats.org/spreadsheetml/2006/main" count="1174" uniqueCount="393">
  <si>
    <t>References</t>
  </si>
  <si>
    <t>[1]</t>
  </si>
  <si>
    <t xml:space="preserve">https://www.irena.org/-/media/Files/IRENA/Agency/Publication/2018/Jan/IRENA_2017_Power_Costs_2018_summary.pdf?la=en&amp;hash=6A74B8D3F7931DEF00AB88BD3B339CAE180D11C3 </t>
  </si>
  <si>
    <t>[2]</t>
  </si>
  <si>
    <t xml:space="preserve">https://www.iea.org/publications/freepublications/publication/TechnologyRoadmapSolarPhotovoltaicEnergy_2014edition.pdf </t>
  </si>
  <si>
    <t>[3]</t>
  </si>
  <si>
    <t>http://publications.jrc.ec.europa.eu/repository/bitstream/JRC92496/ldna26950enn.pdf</t>
  </si>
  <si>
    <t>[4]</t>
  </si>
  <si>
    <t xml:space="preserve">https://ens.dk/en/our-services/projections-and-models/technology-data/technology-data-generation-electricity-and </t>
  </si>
  <si>
    <t>[5]</t>
  </si>
  <si>
    <t>https://www.ise.fraunhofer.de/content/dam/ise/de/documents/publications/studies/AgoraEnergiewende_Current_and_Future_Cost_of_PV_Feb2015_web.pdf</t>
  </si>
  <si>
    <t>[6]</t>
  </si>
  <si>
    <t xml:space="preserve">https://doi.org/10.1016/j.apenergy.2017.04.067 </t>
  </si>
  <si>
    <t>[7]</t>
  </si>
  <si>
    <t xml:space="preserve">http://epub.jowcards.co.uk/3446438092/erneuerbare-energien-und-klimaschutz-hintergrnde-techniken-und-planung-konomie-und-kologie-energiewende.html   </t>
  </si>
  <si>
    <t>[8]</t>
  </si>
  <si>
    <t xml:space="preserve">http://files.shareholder.com/downloads/FSLR/1835294976x0x884412/1548B782-59A0-4544-A452-989E1FA42BFE/FS_AnalystDay_ManufacturingUpdate.pdf </t>
  </si>
  <si>
    <t>[9]</t>
  </si>
  <si>
    <t xml:space="preserve">https://www.beck-shop.de/kishore-priya-stewart-de-gruyter-textbook-wind-energy-harvesting/productview.aspx?product=16269286 </t>
  </si>
  <si>
    <t>[10]</t>
  </si>
  <si>
    <t xml:space="preserve">https://www.regional-bauen.de/index.php?option=com_content&amp;task=view&amp;id=243&amp;jjj=1539765864210&amp;jjj=1542009410011 </t>
  </si>
  <si>
    <t>[11]</t>
  </si>
  <si>
    <t>https://www.ise.fraunhofer.de/content/dam/ise/en/documents/publications/studies/What-will-the-energy-transformation-cost.pdf</t>
  </si>
  <si>
    <t>[12]</t>
  </si>
  <si>
    <t xml:space="preserve">https://linkinghub.elsevier.com/retrieve/pii/S1364032117313503 </t>
  </si>
  <si>
    <t>[13]</t>
  </si>
  <si>
    <t xml:space="preserve">https://www.greenpeace.de/sites/www.greenpeace.de/files/publications/greenpeace_energy-revolution_erneuerbare_2050_20150921.pdf </t>
  </si>
  <si>
    <t>[14]</t>
  </si>
  <si>
    <t xml:space="preserve">https://doi.org/10.1016/j.seta.2017.02.018 </t>
  </si>
  <si>
    <t>[15]</t>
  </si>
  <si>
    <t xml:space="preserve">https://www.klein-windkraftanlagen.com/allgemein/preise-fuer-kleinwindkraftanlagen-fehlinvestitionen-vermeiden/#tab-con-11 </t>
  </si>
  <si>
    <t>[16]</t>
  </si>
  <si>
    <t xml:space="preserve">https://www.isi.fraunhofer.de/content/dam/isi/dokumente/cct/lib/TRM-SES.pdf </t>
  </si>
  <si>
    <t>[17]</t>
  </si>
  <si>
    <t>https://data.bloomberglp.com/bnef/sites/14/2017/07/BNEF-Lithium-ion-battery-costs-and-market.pdf</t>
  </si>
  <si>
    <t>[18]</t>
  </si>
  <si>
    <t>https://ens.dk/en/our-services/projections-and-models/technology-data/technology-data-energy-storage</t>
  </si>
  <si>
    <t>[19]</t>
  </si>
  <si>
    <t>https://www.isi.fraunhofer.de/content/dam/isi/dokumente/cct/lib/Energiespeicher-Roadmap-Dezember-2017.pdf</t>
  </si>
  <si>
    <t>[20]</t>
  </si>
  <si>
    <t xml:space="preserve">https://www.isi.fraunhofer.de/content/dam/isi/dokumente/cct/lib/GRM-ESEM.pdf </t>
  </si>
  <si>
    <t>[21]</t>
  </si>
  <si>
    <t xml:space="preserve">https://doi.org/10.1016/j.apenergy.2015.04.004 </t>
  </si>
  <si>
    <t>[22]</t>
  </si>
  <si>
    <t xml:space="preserve">http://www.europarl.europa.eu/RegData/etudes/STUD/2018/617470/IPOL_STU(2018)617470_EN.pdf </t>
  </si>
  <si>
    <t>[23]</t>
  </si>
  <si>
    <t xml:space="preserve">https://circabc.europa.eu/webdav/CircaBC/Energy/Energy%20Efficiency/Library/Ecodesign%20preparatory%20studies/Lot%2033%20-%20DG%20ENER%20-%20Smart%20appliances/Ecodesign%20Preparatory%20Study%20on%20Smart%20Appliances%20_Tasks%201%20to%206.pdf </t>
  </si>
  <si>
    <t>[24]</t>
  </si>
  <si>
    <t>http://citeseerx.ist.psu.edu/viewdoc/download?doi=10.1.1.378.4289&amp;rep=rep1&amp;type=pdf</t>
  </si>
  <si>
    <t>[25]</t>
  </si>
  <si>
    <t>https://www.google.com/url?sa=t&amp;rct=j&amp;q=&amp;esrc=s&amp;source=web&amp;cd=1&amp;ved=2ahUKEwiDl6rgyZffAhXJJ1AKHTkVDVIQFjAAegQIBRAC&amp;url=https%3A%2F%2Fwww.eceee.org%2Flibrary%2Fconference_proceedings%2Feceee_Summer_Studies%2F2017%2F7-appliances-products-lighting-and-ict%2Felectricity-consumption-of-cold-appliances-washing-machines-dish-washers-tumble-driers-and-air-conditioners-on-site-monitoring-campaign-in-100-households-analysis-of-the-evolution-of-the-consumption-over-the-last-20-years%2F2017%2F7-019-17_Dupret.pdf%2F&amp;usg=AOvVaw3WpEO6gHs6J6tI3TRDFCdN</t>
  </si>
  <si>
    <t>[26]</t>
  </si>
  <si>
    <t>https://www.researchgate.net/publication/320065455_Costs_and_Benefits_of_Smart_Appliances_in_Europe</t>
  </si>
  <si>
    <t>[27]</t>
  </si>
  <si>
    <t>https://www.researchgate.net/profile/Vera_Silva12/publication/271133819_Value_of_Smart_Appliances_in_System_Balancing/links/54be5ee10cf218d4a16a5d60/Value-of-Smart-Appliances-in-System-Balancing.pdf</t>
  </si>
  <si>
    <t>[28]</t>
  </si>
  <si>
    <t>https://www.irena.org/documentdownloads/publications/irena-etsap_tech_brief_e06_hydropower.pdf</t>
  </si>
  <si>
    <t>[29]</t>
  </si>
  <si>
    <t>https://www.irena.org/documentdownloads/publications/re_technologies_cost_analysis-hydropower.pdf</t>
  </si>
  <si>
    <t>[30]</t>
  </si>
  <si>
    <t>https://www.econstor.eu/bitstream/10419/80348/1/757528015.pdf</t>
  </si>
  <si>
    <t>[31]</t>
  </si>
  <si>
    <t>https://setis.ec.europa.eu/system/files/ETRI_2014.pdf</t>
  </si>
  <si>
    <t>[32]</t>
  </si>
  <si>
    <t>http://www.roadmap2050.eu/attachments/files/Roadmap2050-AllData-MinimalSize.pdf</t>
  </si>
  <si>
    <t>[33]</t>
  </si>
  <si>
    <t>https://www.sciencedirect.com/science/article/pii/S1364032117309206</t>
  </si>
  <si>
    <t>[34]</t>
  </si>
  <si>
    <t>https://setis.ec.europa.eu/system/files/FuelCells_Hydrogen.pdf</t>
  </si>
  <si>
    <t>[35]</t>
  </si>
  <si>
    <t>https://ens.dk/sites/ens.dk/files/Analyser/technology_data_catalogue_for_individual_heating_installations_-_upd._march_2018.pdf</t>
  </si>
  <si>
    <t>[36]</t>
  </si>
  <si>
    <t>http://eprints.nottingham.ac.uk/33101/1/Fuel%20Cell%20Technology%20For%20Domestic%20Built%20Environment%20Applications%20State%20Of-The-Art%20Review_with_figures.pdf</t>
  </si>
  <si>
    <t>[37]</t>
  </si>
  <si>
    <t>http://publications.gc.ca/collections/Collection/M154-1-2005E.pdf</t>
  </si>
  <si>
    <t>[38]</t>
  </si>
  <si>
    <t>http://www.4is-cnmi.com/presentations/SBC-Energy-Institute_Hydrogen-based-energy-conversion_FactBook-vf.pdf</t>
  </si>
  <si>
    <t>[39]</t>
  </si>
  <si>
    <t>https://www.sciencedirect.com/science/article/pii/S0306261917305457</t>
  </si>
  <si>
    <t>[40]</t>
  </si>
  <si>
    <t xml:space="preserve">https://www.iea.org/media/freepublications/technologyroadmaps/TechnologyRoadmapHydrogen_Annex.pdf </t>
  </si>
  <si>
    <t>[41]</t>
  </si>
  <si>
    <t>https://www.osti.gov/servlets/purl/1343975</t>
  </si>
  <si>
    <t>[42]</t>
  </si>
  <si>
    <t>http://www.usaee.org/usaee2018/submissions/Abs/Extended%20Abstract.pdf</t>
  </si>
  <si>
    <t>[43]</t>
  </si>
  <si>
    <t>https://www.icef-forum.org/pdf2018/roadmap/Energy_Storage_Roadmap_ICEF2017.pdf</t>
  </si>
  <si>
    <t>[44]</t>
  </si>
  <si>
    <t>https://esmig.eu/sites/default/files/dsf_through_smart_homes_18_08_2017.pdf</t>
  </si>
  <si>
    <t>Simbols</t>
  </si>
  <si>
    <t>Meaning</t>
  </si>
  <si>
    <t>-</t>
  </si>
  <si>
    <t>No data available</t>
  </si>
  <si>
    <t>N.A.</t>
  </si>
  <si>
    <t>Not applicable</t>
  </si>
  <si>
    <t>Technology</t>
  </si>
  <si>
    <t>Parameter</t>
  </si>
  <si>
    <t>Comments</t>
  </si>
  <si>
    <t>Solar PV Fixed</t>
  </si>
  <si>
    <t>Monocrystalline PV</t>
  </si>
  <si>
    <t>Energy efficiency [%]</t>
  </si>
  <si>
    <t>16.5-23.5</t>
  </si>
  <si>
    <t>19.8-25.0</t>
  </si>
  <si>
    <t>25-30</t>
  </si>
  <si>
    <t>[1]; [2]; [3]; [4]</t>
  </si>
  <si>
    <t>Average capacity factor [%]</t>
  </si>
  <si>
    <t xml:space="preserve"> 11-13</t>
  </si>
  <si>
    <t xml:space="preserve"> 12-16</t>
  </si>
  <si>
    <t xml:space="preserve"> 12-17</t>
  </si>
  <si>
    <t>[4]; [3]</t>
  </si>
  <si>
    <t>Specific investment cost [EUR/kW]</t>
  </si>
  <si>
    <t>870-1500</t>
  </si>
  <si>
    <t>600-900</t>
  </si>
  <si>
    <t>278-800</t>
  </si>
  <si>
    <t>[5]; [4]; [3]</t>
  </si>
  <si>
    <t>Power Plant Costs (incl. Costs for Inverter and grid connection)</t>
  </si>
  <si>
    <t>Specific O&amp;M cost [EUR/kWh]</t>
  </si>
  <si>
    <t>0.0095-0.0262</t>
  </si>
  <si>
    <t>0.0065-0.0198</t>
  </si>
  <si>
    <t>0.00553-0.0176</t>
  </si>
  <si>
    <t>[5]; [4]; [3]; [6]</t>
  </si>
  <si>
    <t>Specific variable cost - average EU fuel prices [EUR/kWh]</t>
  </si>
  <si>
    <t>Minimum operational load [%]</t>
  </si>
  <si>
    <t>Ramp up speed 0% - 100% [min]</t>
  </si>
  <si>
    <t>Ramp down speed 100% - 0% [min]</t>
  </si>
  <si>
    <t>Lifetime [years]</t>
  </si>
  <si>
    <t>20-30</t>
  </si>
  <si>
    <t>25-40</t>
  </si>
  <si>
    <t>30-40</t>
  </si>
  <si>
    <t>[2]; [5]; [4]</t>
  </si>
  <si>
    <t>Polycrystaline/Multicrystalline PV</t>
  </si>
  <si>
    <t>13-16</t>
  </si>
  <si>
    <t>19-21</t>
  </si>
  <si>
    <t>770-1350</t>
  </si>
  <si>
    <t>553-830</t>
  </si>
  <si>
    <t>278-606</t>
  </si>
  <si>
    <t>[5]; [4]</t>
  </si>
  <si>
    <t>Thin-Film PV</t>
  </si>
  <si>
    <t xml:space="preserve"> 6-12</t>
  </si>
  <si>
    <t xml:space="preserve"> 12-15</t>
  </si>
  <si>
    <t>15-18</t>
  </si>
  <si>
    <t>[2]; [7]</t>
  </si>
  <si>
    <t>1169-2003</t>
  </si>
  <si>
    <t>767-1313</t>
  </si>
  <si>
    <t>495-849</t>
  </si>
  <si>
    <t>[8]; [6]</t>
  </si>
  <si>
    <t>Assumption: Same cost reduction as in Crystalline Modules</t>
  </si>
  <si>
    <t>0.0134</t>
  </si>
  <si>
    <t>0.0096</t>
  </si>
  <si>
    <t>0.01162</t>
  </si>
  <si>
    <t>Solar PV Tracking</t>
  </si>
  <si>
    <t>Tracked-Crystalline PV</t>
  </si>
  <si>
    <t>13-23.5</t>
  </si>
  <si>
    <t>19-25.0</t>
  </si>
  <si>
    <t>21-30</t>
  </si>
  <si>
    <t>[1]; [2]; [3]</t>
  </si>
  <si>
    <t>Efficiency depends module type used (poly- or microcrystalline)</t>
  </si>
  <si>
    <t>1350-1700</t>
  </si>
  <si>
    <t>680-1130</t>
  </si>
  <si>
    <t>550-900</t>
  </si>
  <si>
    <t>0.02175</t>
  </si>
  <si>
    <t>0.01335</t>
  </si>
  <si>
    <t>0.01065</t>
  </si>
  <si>
    <t>Horizontal axis installation</t>
  </si>
  <si>
    <t>Onshore - Large</t>
  </si>
  <si>
    <t>40-50</t>
  </si>
  <si>
    <t>[9]; [10]</t>
  </si>
  <si>
    <t>23-35</t>
  </si>
  <si>
    <t>35-37</t>
  </si>
  <si>
    <t>38-45</t>
  </si>
  <si>
    <t>1070-1400</t>
  </si>
  <si>
    <t>910-1300</t>
  </si>
  <si>
    <t>830-1100</t>
  </si>
  <si>
    <t>[4]; [3]; [11]</t>
  </si>
  <si>
    <t>0.01-0.03</t>
  </si>
  <si>
    <t>0.0092</t>
  </si>
  <si>
    <t>0.0084</t>
  </si>
  <si>
    <t>[12]; [13]; [4]</t>
  </si>
  <si>
    <t xml:space="preserve">Cut-in speed where wind turbines start operating has to be 2.5-5 meters per second (m/s) according to Mihet-Popa and Groza 2010 - Dynamic Modelling, simulation and control strategies for 2 MW wind Generating systems, p. 2 </t>
  </si>
  <si>
    <t>Onshore-Small Scale 10kW</t>
  </si>
  <si>
    <t>20-35</t>
  </si>
  <si>
    <t>[9]; [14]; [10]</t>
  </si>
  <si>
    <t>The theoretical maximum power coefficient is called the Betz limit and is 0.59 for an idealised wind turbine. Since there is not  much room for improvements and wind turbines are already a "very mature technology" (World Energy Council 2016) not much improvements can be expected. Hence, for 2030 and 2050 the upper bound of 2015 efficiencies are expected</t>
  </si>
  <si>
    <t>14-18</t>
  </si>
  <si>
    <t>[14]; [4]</t>
  </si>
  <si>
    <t>0.0625</t>
  </si>
  <si>
    <t>0.056</t>
  </si>
  <si>
    <t>0.053</t>
  </si>
  <si>
    <t>Offshore</t>
  </si>
  <si>
    <t>45-50</t>
  </si>
  <si>
    <t>34-50</t>
  </si>
  <si>
    <t>46-53</t>
  </si>
  <si>
    <t>48-56</t>
  </si>
  <si>
    <t>1800-3470</t>
  </si>
  <si>
    <t>1750-2580</t>
  </si>
  <si>
    <t>1500-2280</t>
  </si>
  <si>
    <t>Costs depend on depth of sea level, costs incl. grid connection</t>
  </si>
  <si>
    <t>0.0156-0.0172</t>
  </si>
  <si>
    <t>0.01-0.011</t>
  </si>
  <si>
    <t>0.008-0.009</t>
  </si>
  <si>
    <t>Costs depend on depth of sea level (depth or sea level?), costs include grid connection</t>
  </si>
  <si>
    <t>Vertical axis installations</t>
  </si>
  <si>
    <t>Small Scale</t>
  </si>
  <si>
    <t>20-40</t>
  </si>
  <si>
    <t>Savonius-Type VAWT show significantly lower efficiency levels than Darrieus-type VAWTs. Nevertheless, there might be still some improvements since research was neglected for a while. Hence, the upper bound of efficiencies from 2015 is assumed for 2030 and 2050</t>
  </si>
  <si>
    <t>[4]; [15]</t>
  </si>
  <si>
    <t>Prices from VAWT do not differ much from HAWT but efficiency is lower hence electricity more expensive</t>
  </si>
  <si>
    <t>Cut in speed for Savonius-Type VAWT of 1.6-2 m/s according to Bhutta et al. 2012 - Vertical axis wind turbine- A review of various configurations and design techniques, p. 1933</t>
  </si>
  <si>
    <t>Run-of-the-river power plants</t>
  </si>
  <si>
    <t xml:space="preserve">Run-of-a-river; large; </t>
  </si>
  <si>
    <t>92</t>
  </si>
  <si>
    <t>900-3600</t>
  </si>
  <si>
    <t>[29]; [11]</t>
  </si>
  <si>
    <t>Fixed O&amp;M cost [EUR/kW]</t>
  </si>
  <si>
    <t>Variable O&amp;M cost [EUR/kWh]</t>
  </si>
  <si>
    <t>Run-of-a-river; small; [0.7 MW]</t>
  </si>
  <si>
    <t>2500-8000</t>
  </si>
  <si>
    <t>2560-8180</t>
  </si>
  <si>
    <t>[31]; [29]</t>
  </si>
  <si>
    <t>Dam and reservoir power plants</t>
  </si>
  <si>
    <t>Dam and reservoir power plants; large ; [500 MW]</t>
  </si>
  <si>
    <t>1100-4500</t>
  </si>
  <si>
    <t>1100-4600</t>
  </si>
  <si>
    <t xml:space="preserve">[31]; [32] </t>
  </si>
  <si>
    <t>22-50</t>
  </si>
  <si>
    <t>6-7</t>
  </si>
  <si>
    <t>50-60</t>
  </si>
  <si>
    <t>Dam and reservoir power plants; small ; [10 MW]</t>
  </si>
  <si>
    <t>Specific investment cost [EUR/kWh]</t>
  </si>
  <si>
    <t>2000-6000</t>
  </si>
  <si>
    <t>2050-6130</t>
  </si>
  <si>
    <t>SOFC micro-CHP: Stationary fuel cells producing electricity and heat for domestic applications (0.7-5 kWe)</t>
  </si>
  <si>
    <t>Total energy efficiency [%]</t>
  </si>
  <si>
    <t>Electric efficiency total [%]</t>
  </si>
  <si>
    <t>45-46</t>
  </si>
  <si>
    <t>[35]; [37]</t>
  </si>
  <si>
    <t>Heat efficiency total [%]</t>
  </si>
  <si>
    <t>[35]; [34]</t>
  </si>
  <si>
    <t>Depends on the fuel used, natural gas or biogas</t>
  </si>
  <si>
    <t xml:space="preserve">In table in report it says 0,7, but this should be 70, as also illustrated in the text </t>
  </si>
  <si>
    <t>Ramp up speed 0% - 100% [min] (cold start-up time)</t>
  </si>
  <si>
    <t>Ramp up speed 0% - 100% [min] (warm start-up time)</t>
  </si>
  <si>
    <t>500-1000</t>
  </si>
  <si>
    <t>[36]; [37]</t>
  </si>
  <si>
    <t>Low temperature PEM Fuel Cell micro-CHP: Stationary fuel cells producing electricity and heat for domestic applications (1-5 kWe) - hydrogen</t>
  </si>
  <si>
    <t>30-45</t>
  </si>
  <si>
    <t>Price we use for all hydrogen techniques in data base</t>
  </si>
  <si>
    <t>Ramp up speed 0% - 100% [min] warm start-up time)</t>
  </si>
  <si>
    <t>30-100</t>
  </si>
  <si>
    <t>Low temperature PEM Fuel Cell micro-CHP: Stationary fuel cells producing electricity and heat for domestic applications (1-5 kWe) - methane / natural gas</t>
  </si>
  <si>
    <t>30-34.2</t>
  </si>
  <si>
    <t>Depends on the fuel used, methane / natural gas</t>
  </si>
  <si>
    <t xml:space="preserve"> </t>
  </si>
  <si>
    <t>Pressurized gas tanks (low pressure, ~350 bar)</t>
  </si>
  <si>
    <t>Storage efficiency [%]</t>
  </si>
  <si>
    <t>89 - 91%</t>
  </si>
  <si>
    <t>For compression, no leakage</t>
  </si>
  <si>
    <t xml:space="preserve">4.52-24.08  </t>
  </si>
  <si>
    <t>[38]; [40]; [39]; [41]; [42]</t>
  </si>
  <si>
    <t>0.00075-0.05269</t>
  </si>
  <si>
    <t>[38]; [40]</t>
  </si>
  <si>
    <t>Electricity costs for compression depends on cycles</t>
  </si>
  <si>
    <t>Charging efficiency [%]</t>
  </si>
  <si>
    <t>Charging speed [%/min]</t>
  </si>
  <si>
    <t>100% in minutes</t>
  </si>
  <si>
    <t>Assumed no change</t>
  </si>
  <si>
    <t>Discharging efficiency [%]</t>
  </si>
  <si>
    <t>Discharging speed [%/min]</t>
  </si>
  <si>
    <t>Pressurized gas tanks (high pressure, ~700 bar)</t>
  </si>
  <si>
    <t>85-88</t>
  </si>
  <si>
    <t>4.52-4.53</t>
  </si>
  <si>
    <r>
      <rPr>
        <sz val="11"/>
        <rFont val="Calibri"/>
        <family val="2"/>
        <charset val="1"/>
      </rPr>
      <t xml:space="preserve">Storage tank. </t>
    </r>
    <r>
      <rPr>
        <sz val="11"/>
        <rFont val="Calibri"/>
        <family val="1"/>
        <charset val="1"/>
      </rPr>
      <t>Note that the value is not the LCOE</t>
    </r>
    <r>
      <rPr>
        <sz val="11"/>
        <rFont val="Calibri"/>
        <family val="2"/>
        <charset val="1"/>
      </rPr>
      <t>, which depends on storage time. Values calculated from numbers in sources. Exchange rate: 1,3285 USD/EUR.</t>
    </r>
  </si>
  <si>
    <t>0.00075-0.30109</t>
  </si>
  <si>
    <t>Lithium-ion Battery (except LTO)</t>
  </si>
  <si>
    <t>85-95</t>
  </si>
  <si>
    <t>94-97</t>
  </si>
  <si>
    <t>[1]; [6]; [16]</t>
  </si>
  <si>
    <t xml:space="preserve">Assumption: No efficiency improvements after 2030, due to maturity of technology and already high efficiency </t>
  </si>
  <si>
    <t>200-840</t>
  </si>
  <si>
    <t>65-511</t>
  </si>
  <si>
    <t>[1]; [6]; [17]</t>
  </si>
  <si>
    <t>0.0006-0.006</t>
  </si>
  <si>
    <t xml:space="preserve"> 5-20</t>
  </si>
  <si>
    <t xml:space="preserve"> 8-31</t>
  </si>
  <si>
    <t>[1]; [16]</t>
  </si>
  <si>
    <t>5-10 years = 1000-10000 cycles</t>
  </si>
  <si>
    <t>Lithium-ion Battery (LTO)</t>
  </si>
  <si>
    <t>421-1121</t>
  </si>
  <si>
    <t>215-574</t>
  </si>
  <si>
    <t xml:space="preserve"> 10-20</t>
  </si>
  <si>
    <t>15-31</t>
  </si>
  <si>
    <t>10-20 years = 10000-20000 cycles</t>
  </si>
  <si>
    <t>Lead-acid Batteries</t>
  </si>
  <si>
    <t>80-83</t>
  </si>
  <si>
    <t>83-85</t>
  </si>
  <si>
    <t>Assumption: No efficiency improvements after 2030, due to maturity of technology</t>
  </si>
  <si>
    <t>94-423</t>
  </si>
  <si>
    <t>45-214</t>
  </si>
  <si>
    <t>0.0084-0.083</t>
  </si>
  <si>
    <t xml:space="preserve">Assumption: O&amp;M Costs stay flat </t>
  </si>
  <si>
    <t xml:space="preserve"> 3-15</t>
  </si>
  <si>
    <t xml:space="preserve"> 4-21</t>
  </si>
  <si>
    <t>3-15 years = 250-2500 Cycles</t>
  </si>
  <si>
    <t>Vanadium Redox Flow batteries</t>
  </si>
  <si>
    <t>60-85</t>
  </si>
  <si>
    <t>67-95</t>
  </si>
  <si>
    <t>267-890</t>
  </si>
  <si>
    <t>89-400</t>
  </si>
  <si>
    <t>[1]; [19]</t>
  </si>
  <si>
    <t>0.001904-0.0022</t>
  </si>
  <si>
    <t>[16]; [18]; [1]</t>
  </si>
  <si>
    <t>5-20 years = 12000-14000 Cycles</t>
  </si>
  <si>
    <t>High Temperature Batteries</t>
  </si>
  <si>
    <t>70-90</t>
  </si>
  <si>
    <t>87-90</t>
  </si>
  <si>
    <t>210-940</t>
  </si>
  <si>
    <t>100-292</t>
  </si>
  <si>
    <t>[18]; [1]; [19]</t>
  </si>
  <si>
    <t>0.0025-0.025</t>
  </si>
  <si>
    <t xml:space="preserve"> 8-25</t>
  </si>
  <si>
    <t xml:space="preserve"> 12-36</t>
  </si>
  <si>
    <t>10-25 years = 1000-10000 Cycles</t>
  </si>
  <si>
    <t>Short term flexibility [kWh/h]</t>
  </si>
  <si>
    <t>16-40</t>
  </si>
  <si>
    <t xml:space="preserve">[20]; [43]; [21] </t>
  </si>
  <si>
    <t>Displayed is the (expected) storage capacity. Full capacity is only available with appropriate charging station</t>
  </si>
  <si>
    <t>200-700</t>
  </si>
  <si>
    <t>80-100</t>
  </si>
  <si>
    <t xml:space="preserve">[20]; [43] </t>
  </si>
  <si>
    <t>Assumption: Same Costs as for stationary batteries</t>
  </si>
  <si>
    <t>3.3-50 KW</t>
  </si>
  <si>
    <t xml:space="preserve">[22]; [21] </t>
  </si>
  <si>
    <t xml:space="preserve">DC charger are capable of much higher power levels than AC charger; Standard EU and semi-fast charging are 3.6 kW and 11kW </t>
  </si>
  <si>
    <t>0.15 kWh/km</t>
  </si>
  <si>
    <t xml:space="preserve">[21] </t>
  </si>
  <si>
    <t xml:space="preserve"> 10-15</t>
  </si>
  <si>
    <t>Washing Machine</t>
  </si>
  <si>
    <t>0.264</t>
  </si>
  <si>
    <t>0.2112</t>
  </si>
  <si>
    <t>0.19008</t>
  </si>
  <si>
    <t>Own Calculations based on: [23]; [24]; [25]; [26]</t>
  </si>
  <si>
    <t xml:space="preserve">potential time shift in kWh: 3-9 hours, 150 times a year for 2 consecutive hours </t>
  </si>
  <si>
    <t>Specific investment cost [EUR]</t>
  </si>
  <si>
    <t xml:space="preserve"> 5-50</t>
  </si>
  <si>
    <t>[23]; [24]; [44]</t>
  </si>
  <si>
    <t xml:space="preserve">Total costs for making appliance smart </t>
  </si>
  <si>
    <t>Lifetime of appliance</t>
  </si>
  <si>
    <t>Tumble dryer</t>
  </si>
  <si>
    <t>0.8011</t>
  </si>
  <si>
    <t>0.6409</t>
  </si>
  <si>
    <t>0.5768</t>
  </si>
  <si>
    <t>Own Calculations based on:; [23]; [24]; [25]; [26]</t>
  </si>
  <si>
    <t xml:space="preserve">potential time shift in kWh: 3-9 hours, 90 times a year for 1.75 consecutive hours </t>
  </si>
  <si>
    <t>Dishwasher</t>
  </si>
  <si>
    <t>0.4186</t>
  </si>
  <si>
    <t>0.3349</t>
  </si>
  <si>
    <t>0.3014</t>
  </si>
  <si>
    <t xml:space="preserve">potential time shift in kWh: 3-9 hours, 203 times a year for 2.15 consecutive hours </t>
  </si>
  <si>
    <t xml:space="preserve"> 5-25</t>
  </si>
  <si>
    <t>Refrigerator</t>
  </si>
  <si>
    <t>0.024</t>
  </si>
  <si>
    <t>0.0192</t>
  </si>
  <si>
    <t>0.01728</t>
  </si>
  <si>
    <t>potential time shift in kWh: 0.17 hours for 0.25hours</t>
  </si>
  <si>
    <t>[23]; [44]</t>
  </si>
  <si>
    <t xml:space="preserve"> 12-13</t>
  </si>
  <si>
    <t>Freezer</t>
  </si>
  <si>
    <t>0.04</t>
  </si>
  <si>
    <t>0.032</t>
  </si>
  <si>
    <t>0.0288</t>
  </si>
  <si>
    <t>potential time shift in kWh: 0.17 hours for 0.25 hours</t>
  </si>
  <si>
    <t>Oven &amp; Stove</t>
  </si>
  <si>
    <t>0.310</t>
  </si>
  <si>
    <t>0.248</t>
  </si>
  <si>
    <t>0.223</t>
  </si>
  <si>
    <t xml:space="preserve">potential time shift in kWh: 0.1 hours, 356 times a year for 2 consecutive hours </t>
  </si>
  <si>
    <t xml:space="preserve"> 10-50</t>
  </si>
  <si>
    <t xml:space="preserve"> 15-19</t>
  </si>
  <si>
    <t>Smart Home System</t>
  </si>
  <si>
    <t xml:space="preserve">Approx. costs for energy management gateway and in-home display </t>
  </si>
  <si>
    <t>The theoretical maximum power coefficient is called the Betz limit and is 0.59 for an idealwind turbine. Since there is not  much room for improvements and wind turbines are already a "very mature technology" (World Energy Council 2016) not much improvements can be expected. Hence, for 2030 and 2050 the upper bound of 2015 efficiencies are expected</t>
  </si>
  <si>
    <t>Cut-in speed is the speed from which on wind turbines start operating. According to Mihet-Popa and Groza 2010 - Dynamic Modelling, simulation and control strategies for 2 MW wind Generating systems, p. 2 cut-in speed must be between 2.5 m/s and 5 m/s</t>
  </si>
  <si>
    <t xml:space="preserve">Cut-in speed where wind turbines start operating is 2.5-5 meters per second (m/s) according to Mihet-Popa and Groza 2010 - Dynamic Modelling, simulation and control strategies for 2 MW wind Generating systems, p. 2 </t>
  </si>
  <si>
    <t>Cut-in speed 3m/s according to C.A.R.M.E.N. (2015) - Kleinwindkraftanlagen Hintergrundinformationen</t>
  </si>
  <si>
    <t>Cut in speed for Savonius-Type VAWT is within the range 1.6-2 m/s</t>
  </si>
  <si>
    <t>Bhutta et al. 2012 - Vertical axis wind turbine- A review of various configurations and design techniques, p. 1933</t>
  </si>
  <si>
    <t>Operational temperature (°C)</t>
  </si>
  <si>
    <t>Costs per unit are given. These costs were divided by 5, considering that the given price is for a unit of 5 kW. This meets most predictions in document Fuel Cells and Hydrogen</t>
  </si>
  <si>
    <r>
      <t xml:space="preserve">Storage tank. </t>
    </r>
    <r>
      <rPr>
        <sz val="12"/>
        <rFont val="Calibri"/>
        <family val="1"/>
        <charset val="1"/>
      </rPr>
      <t>Note that the value is not the LCOE</t>
    </r>
    <r>
      <rPr>
        <sz val="11"/>
        <rFont val="Calibri"/>
        <family val="1"/>
        <charset val="1"/>
      </rPr>
      <t>, which depends on storage time; Values were calculated from numbers in sources. Exchange rate: 1,3285 USD/EUR. The 2030 value is an interpolation of 2020 and 2050 value in [42] and is for car on-board storage system</t>
    </r>
  </si>
  <si>
    <t>Compressor. Cost for large systems, lower limit for 4MW compressor. Calculated with an exchange rate 1,3285 USD/EUR.</t>
  </si>
  <si>
    <t>12.47€/kW; According to the Danish Energy Agency O&amp;M Costs stay flat until 2050</t>
  </si>
  <si>
    <t>BEV [Battery Electric Vehicle]</t>
  </si>
  <si>
    <t>500-1500 cycles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</si>
</sst>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charset val="1"/>
    </font>
    <font>
      <u/>
      <sz val="11"/>
      <color rgb="FF0563C1"/>
      <name val="Calibri"/>
      <family val="2"/>
      <charset val="1"/>
    </font>
    <font>
      <sz val="11"/>
      <name val="Calibri"/>
      <family val="2"/>
      <charset val="1"/>
    </font>
    <font>
      <u/>
      <sz val="11"/>
      <color rgb="FF0000FF"/>
      <name val="Calibri"/>
      <family val="2"/>
      <charset val="1"/>
    </font>
    <font>
      <sz val="11"/>
      <color rgb="FFFF0000"/>
      <name val="Calibri"/>
      <family val="2"/>
      <charset val="1"/>
    </font>
    <font>
      <sz val="11"/>
      <color rgb="FFCE181E"/>
      <name val="Calibri"/>
      <family val="2"/>
      <charset val="1"/>
    </font>
    <font>
      <sz val="11"/>
      <color rgb="FF000000"/>
      <name val="Calibri"/>
      <family val="2"/>
      <charset val="238"/>
    </font>
    <font>
      <sz val="11"/>
      <color rgb="FF006100"/>
      <name val="Calibri"/>
      <family val="2"/>
      <charset val="1"/>
    </font>
    <font>
      <sz val="11"/>
      <name val="Calibri"/>
      <family val="1"/>
      <charset val="1"/>
    </font>
    <font>
      <sz val="12"/>
      <name val="Calibri"/>
      <family val="1"/>
      <charset val="1"/>
    </font>
    <font>
      <sz val="11"/>
      <name val="Calibri"/>
      <family val="2"/>
      <charset val="238"/>
    </font>
    <font>
      <sz val="9"/>
      <name val="Calibri"/>
      <family val="2"/>
      <charset val="1"/>
    </font>
    <font>
      <sz val="11"/>
      <name val="Calibri"/>
      <family val="2"/>
    </font>
  </fonts>
  <fills count="6">
    <fill>
      <patternFill patternType="none"/>
    </fill>
    <fill>
      <patternFill patternType="gray125"/>
    </fill>
    <fill>
      <patternFill patternType="solid">
        <fgColor rgb="FFC6EFCE"/>
        <bgColor rgb="FFCCFFFF"/>
      </patternFill>
    </fill>
    <fill>
      <patternFill patternType="solid">
        <fgColor rgb="FFFFFFFF"/>
        <bgColor rgb="FFFFFFCC"/>
      </patternFill>
    </fill>
    <fill>
      <patternFill patternType="solid">
        <fgColor theme="0"/>
        <bgColor indexed="64"/>
      </patternFill>
    </fill>
    <fill>
      <patternFill patternType="solid">
        <fgColor theme="0"/>
        <bgColor rgb="FFFFFF00"/>
      </patternFill>
    </fill>
  </fills>
  <borders count="38">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top style="medium">
        <color auto="1"/>
      </top>
      <bottom/>
      <diagonal/>
    </border>
    <border>
      <left style="medium">
        <color auto="1"/>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auto="1"/>
      </left>
      <right/>
      <top/>
      <bottom/>
      <diagonal/>
    </border>
  </borders>
  <cellStyleXfs count="3">
    <xf numFmtId="0" fontId="0" fillId="0" borderId="0"/>
    <xf numFmtId="0" fontId="1" fillId="0" borderId="0" applyBorder="0" applyProtection="0"/>
    <xf numFmtId="0" fontId="7" fillId="2" borderId="0" applyBorder="0" applyProtection="0"/>
  </cellStyleXfs>
  <cellXfs count="178">
    <xf numFmtId="0" fontId="0" fillId="0" borderId="0" xfId="0"/>
    <xf numFmtId="0" fontId="2" fillId="0" borderId="32" xfId="0" applyFont="1" applyBorder="1" applyAlignment="1">
      <alignment horizontal="center" vertical="center" textRotation="90"/>
    </xf>
    <xf numFmtId="0" fontId="2" fillId="0" borderId="1"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2" fillId="0" borderId="30" xfId="2" applyFont="1" applyFill="1" applyBorder="1" applyAlignment="1" applyProtection="1">
      <alignment horizontal="center" vertical="center" textRotation="90" wrapText="1"/>
    </xf>
    <xf numFmtId="0" fontId="2" fillId="0" borderId="1" xfId="2" applyFont="1" applyFill="1" applyBorder="1" applyAlignment="1" applyProtection="1">
      <alignment horizontal="center" vertical="center" textRotation="90" wrapText="1"/>
    </xf>
    <xf numFmtId="0" fontId="0" fillId="0" borderId="1" xfId="0" applyFont="1" applyBorder="1" applyAlignment="1">
      <alignment horizontal="center" vertical="center" textRotation="90" wrapText="1"/>
    </xf>
    <xf numFmtId="0" fontId="0" fillId="0" borderId="12" xfId="0" applyFont="1" applyBorder="1" applyAlignment="1">
      <alignment horizontal="left"/>
    </xf>
    <xf numFmtId="0" fontId="0" fillId="0" borderId="1" xfId="0" applyFont="1" applyBorder="1" applyAlignment="1">
      <alignment horizontal="center" vertical="center" textRotation="90"/>
    </xf>
    <xf numFmtId="0" fontId="0" fillId="0" borderId="4" xfId="0" applyFont="1" applyBorder="1" applyAlignment="1">
      <alignment horizontal="left"/>
    </xf>
    <xf numFmtId="0" fontId="0" fillId="0" borderId="0" xfId="0" applyFont="1" applyBorder="1" applyAlignment="1">
      <alignment horizontal="left"/>
    </xf>
    <xf numFmtId="0" fontId="1" fillId="0" borderId="0" xfId="1" applyFont="1" applyBorder="1" applyAlignment="1" applyProtection="1"/>
    <xf numFmtId="0" fontId="1" fillId="3" borderId="0" xfId="1" applyFont="1" applyFill="1" applyBorder="1" applyAlignment="1" applyProtection="1"/>
    <xf numFmtId="0" fontId="1" fillId="0" borderId="0" xfId="1" applyFont="1" applyBorder="1" applyAlignment="1" applyProtection="1">
      <alignment vertical="center"/>
    </xf>
    <xf numFmtId="0" fontId="2" fillId="0" borderId="0" xfId="0" applyFont="1"/>
    <xf numFmtId="0" fontId="3" fillId="0" borderId="0" xfId="1" applyFont="1" applyBorder="1" applyAlignment="1" applyProtection="1">
      <alignment horizontal="left" vertical="center"/>
    </xf>
    <xf numFmtId="0" fontId="3" fillId="0" borderId="0" xfId="1" applyFont="1" applyBorder="1" applyAlignment="1" applyProtection="1"/>
    <xf numFmtId="0" fontId="2" fillId="0" borderId="0" xfId="1" applyFont="1" applyBorder="1" applyAlignment="1" applyProtection="1"/>
    <xf numFmtId="0" fontId="0" fillId="0" borderId="0" xfId="0" applyAlignment="1">
      <alignment horizontal="right"/>
    </xf>
    <xf numFmtId="0" fontId="0" fillId="0" borderId="1" xfId="0" applyFont="1" applyBorder="1"/>
    <xf numFmtId="0" fontId="0" fillId="0" borderId="2" xfId="0" applyFont="1" applyBorder="1"/>
    <xf numFmtId="0" fontId="0" fillId="0" borderId="2" xfId="0" applyBorder="1" applyAlignment="1">
      <alignment horizontal="right"/>
    </xf>
    <xf numFmtId="0" fontId="0" fillId="0" borderId="3" xfId="0" applyFont="1" applyBorder="1"/>
    <xf numFmtId="0" fontId="0" fillId="0" borderId="5" xfId="0" applyFont="1" applyBorder="1" applyAlignment="1">
      <alignment vertical="center"/>
    </xf>
    <xf numFmtId="0" fontId="0" fillId="0" borderId="5" xfId="0" applyFont="1" applyBorder="1" applyAlignment="1">
      <alignment horizontal="right"/>
    </xf>
    <xf numFmtId="0" fontId="0" fillId="0" borderId="5" xfId="0" applyFont="1" applyBorder="1" applyAlignment="1">
      <alignment wrapText="1"/>
    </xf>
    <xf numFmtId="0" fontId="0" fillId="0" borderId="6" xfId="0" applyBorder="1"/>
    <xf numFmtId="0" fontId="0" fillId="0" borderId="7" xfId="0" applyFont="1" applyBorder="1" applyAlignment="1">
      <alignment vertical="center"/>
    </xf>
    <xf numFmtId="17" fontId="0" fillId="0" borderId="7" xfId="0" applyNumberFormat="1" applyFont="1" applyBorder="1" applyAlignment="1">
      <alignment horizontal="right"/>
    </xf>
    <xf numFmtId="0" fontId="0" fillId="0" borderId="7" xfId="0" applyFont="1" applyBorder="1" applyAlignment="1">
      <alignment horizontal="right"/>
    </xf>
    <xf numFmtId="0" fontId="0" fillId="0" borderId="7" xfId="0" applyFont="1" applyBorder="1" applyAlignment="1">
      <alignment wrapText="1"/>
    </xf>
    <xf numFmtId="0" fontId="0" fillId="0" borderId="8" xfId="0" applyBorder="1"/>
    <xf numFmtId="0" fontId="0" fillId="0" borderId="7" xfId="0" applyBorder="1"/>
    <xf numFmtId="0" fontId="0" fillId="0" borderId="9" xfId="0" applyFont="1" applyBorder="1" applyAlignment="1">
      <alignment vertical="center"/>
    </xf>
    <xf numFmtId="0" fontId="0" fillId="0" borderId="9" xfId="0" applyFont="1" applyBorder="1" applyAlignment="1">
      <alignment horizontal="right"/>
    </xf>
    <xf numFmtId="0" fontId="0" fillId="0" borderId="9" xfId="0" applyFont="1" applyBorder="1" applyAlignment="1">
      <alignment wrapText="1"/>
    </xf>
    <xf numFmtId="0" fontId="0" fillId="0" borderId="10" xfId="0" applyBorder="1"/>
    <xf numFmtId="16" fontId="0" fillId="0" borderId="5" xfId="0" applyNumberFormat="1" applyFont="1" applyBorder="1" applyAlignment="1">
      <alignment horizontal="right"/>
    </xf>
    <xf numFmtId="0" fontId="4" fillId="0" borderId="0" xfId="0" applyFont="1"/>
    <xf numFmtId="0" fontId="0" fillId="0" borderId="7" xfId="0" applyFont="1" applyBorder="1"/>
    <xf numFmtId="0" fontId="2" fillId="0" borderId="5" xfId="0" applyFont="1" applyBorder="1" applyAlignment="1">
      <alignment horizontal="right"/>
    </xf>
    <xf numFmtId="0" fontId="0" fillId="0" borderId="5" xfId="0" applyFont="1" applyBorder="1" applyAlignment="1">
      <alignment vertical="top" wrapText="1"/>
    </xf>
    <xf numFmtId="0" fontId="2" fillId="0" borderId="7" xfId="0" applyFont="1" applyBorder="1" applyAlignment="1">
      <alignment horizontal="right"/>
    </xf>
    <xf numFmtId="3" fontId="0" fillId="0" borderId="7" xfId="0" applyNumberFormat="1" applyFont="1" applyBorder="1" applyAlignment="1">
      <alignment horizontal="right"/>
    </xf>
    <xf numFmtId="0" fontId="6" fillId="0" borderId="9" xfId="0" applyFont="1" applyBorder="1" applyAlignment="1">
      <alignment vertical="center"/>
    </xf>
    <xf numFmtId="0" fontId="0" fillId="0" borderId="9" xfId="0" applyBorder="1" applyAlignment="1">
      <alignment horizontal="right"/>
    </xf>
    <xf numFmtId="0" fontId="0" fillId="0" borderId="7" xfId="0" applyFont="1" applyBorder="1" applyAlignment="1">
      <alignment vertical="top" wrapText="1"/>
    </xf>
    <xf numFmtId="0" fontId="0" fillId="0" borderId="7" xfId="0" applyBorder="1" applyAlignment="1">
      <alignment horizontal="right"/>
    </xf>
    <xf numFmtId="0" fontId="0" fillId="0" borderId="9" xfId="0" applyFont="1" applyBorder="1"/>
    <xf numFmtId="0" fontId="0" fillId="0" borderId="11" xfId="0" applyFont="1" applyBorder="1"/>
    <xf numFmtId="49" fontId="0" fillId="0" borderId="5" xfId="0" applyNumberFormat="1" applyFont="1" applyBorder="1" applyAlignment="1">
      <alignment horizontal="right"/>
    </xf>
    <xf numFmtId="0" fontId="1" fillId="0" borderId="5" xfId="1" applyFont="1" applyBorder="1" applyAlignment="1" applyProtection="1"/>
    <xf numFmtId="0" fontId="5" fillId="0" borderId="0" xfId="0" applyFont="1"/>
    <xf numFmtId="0" fontId="0" fillId="0" borderId="7" xfId="0" applyFont="1" applyBorder="1" applyAlignment="1">
      <alignment horizontal="right" wrapText="1"/>
    </xf>
    <xf numFmtId="0" fontId="1" fillId="0" borderId="7" xfId="1" applyFont="1" applyBorder="1" applyAlignment="1" applyProtection="1">
      <alignment wrapText="1"/>
    </xf>
    <xf numFmtId="0" fontId="1" fillId="0" borderId="7" xfId="1" applyFont="1" applyBorder="1" applyAlignment="1" applyProtection="1"/>
    <xf numFmtId="0" fontId="0" fillId="0" borderId="13" xfId="0" applyFont="1" applyBorder="1" applyAlignment="1">
      <alignment vertical="center"/>
    </xf>
    <xf numFmtId="0" fontId="1" fillId="0" borderId="13" xfId="1" applyFont="1" applyBorder="1" applyAlignment="1" applyProtection="1"/>
    <xf numFmtId="0" fontId="0" fillId="0" borderId="14" xfId="0" applyBorder="1"/>
    <xf numFmtId="0" fontId="2" fillId="0" borderId="16" xfId="0" applyFont="1" applyBorder="1"/>
    <xf numFmtId="0" fontId="2" fillId="0" borderId="19" xfId="0" applyFont="1" applyBorder="1"/>
    <xf numFmtId="0" fontId="2" fillId="0" borderId="19" xfId="0" applyFont="1" applyBorder="1" applyAlignment="1">
      <alignment horizontal="right"/>
    </xf>
    <xf numFmtId="0" fontId="2" fillId="0" borderId="20" xfId="0" applyFont="1" applyBorder="1"/>
    <xf numFmtId="0" fontId="2" fillId="0" borderId="21" xfId="0" applyFont="1" applyBorder="1" applyAlignment="1">
      <alignment horizontal="right"/>
    </xf>
    <xf numFmtId="0" fontId="2" fillId="0" borderId="5" xfId="0" applyFont="1" applyBorder="1"/>
    <xf numFmtId="0" fontId="2" fillId="0" borderId="6" xfId="0" applyFont="1" applyBorder="1"/>
    <xf numFmtId="0" fontId="2" fillId="0" borderId="7" xfId="0" applyFont="1" applyBorder="1" applyAlignment="1">
      <alignment vertical="center"/>
    </xf>
    <xf numFmtId="0" fontId="2" fillId="0" borderId="13" xfId="0" applyFont="1" applyBorder="1" applyAlignment="1">
      <alignment horizontal="right"/>
    </xf>
    <xf numFmtId="0" fontId="2" fillId="0" borderId="22" xfId="0" applyFont="1" applyBorder="1" applyAlignment="1">
      <alignment horizontal="right"/>
    </xf>
    <xf numFmtId="0" fontId="2" fillId="0" borderId="7" xfId="0" applyFont="1" applyBorder="1"/>
    <xf numFmtId="0" fontId="2" fillId="0" borderId="23" xfId="0" applyFont="1" applyBorder="1"/>
    <xf numFmtId="0" fontId="2" fillId="0" borderId="13" xfId="0" applyFont="1" applyBorder="1" applyAlignment="1">
      <alignment vertical="center"/>
    </xf>
    <xf numFmtId="0" fontId="2" fillId="0" borderId="8" xfId="0" applyFont="1" applyBorder="1"/>
    <xf numFmtId="1" fontId="2" fillId="0" borderId="7" xfId="0" applyNumberFormat="1" applyFont="1" applyBorder="1" applyAlignment="1" applyProtection="1">
      <alignment horizontal="right"/>
    </xf>
    <xf numFmtId="1" fontId="2" fillId="0" borderId="24" xfId="0" applyNumberFormat="1" applyFont="1" applyBorder="1" applyAlignment="1" applyProtection="1">
      <alignment horizontal="right"/>
    </xf>
    <xf numFmtId="0" fontId="2" fillId="0" borderId="7" xfId="0" applyFont="1" applyBorder="1" applyAlignment="1" applyProtection="1">
      <alignment horizontal="right"/>
    </xf>
    <xf numFmtId="0" fontId="2" fillId="0" borderId="24" xfId="0" applyFont="1" applyBorder="1" applyAlignment="1" applyProtection="1">
      <alignment horizontal="right"/>
    </xf>
    <xf numFmtId="0" fontId="2" fillId="0" borderId="25" xfId="0" applyFont="1" applyBorder="1" applyAlignment="1" applyProtection="1"/>
    <xf numFmtId="0" fontId="2" fillId="0" borderId="24" xfId="0" applyFont="1" applyBorder="1" applyAlignment="1">
      <alignment horizontal="right"/>
    </xf>
    <xf numFmtId="0" fontId="2" fillId="0" borderId="26" xfId="0" applyFont="1" applyBorder="1" applyAlignment="1">
      <alignment horizontal="right"/>
    </xf>
    <xf numFmtId="0" fontId="2" fillId="0" borderId="28" xfId="0" applyFont="1" applyBorder="1" applyAlignment="1">
      <alignment horizontal="right"/>
    </xf>
    <xf numFmtId="0" fontId="2" fillId="0" borderId="9" xfId="0" applyFont="1" applyBorder="1" applyAlignment="1">
      <alignment horizontal="right"/>
    </xf>
    <xf numFmtId="0" fontId="2" fillId="0" borderId="9" xfId="0" applyFont="1" applyBorder="1"/>
    <xf numFmtId="0" fontId="2" fillId="0" borderId="29" xfId="0" applyFont="1" applyBorder="1"/>
    <xf numFmtId="0" fontId="2" fillId="0" borderId="0" xfId="0" applyFont="1" applyBorder="1" applyAlignment="1">
      <alignment horizontal="right"/>
    </xf>
    <xf numFmtId="0" fontId="2" fillId="0" borderId="7" xfId="0" applyFont="1" applyBorder="1" applyAlignment="1" applyProtection="1"/>
    <xf numFmtId="0" fontId="2" fillId="0" borderId="5" xfId="0" applyFont="1" applyBorder="1" applyAlignment="1">
      <alignment vertical="center"/>
    </xf>
    <xf numFmtId="0" fontId="2" fillId="0" borderId="31" xfId="0" applyFont="1" applyBorder="1" applyAlignment="1">
      <alignment horizontal="right"/>
    </xf>
    <xf numFmtId="0" fontId="2" fillId="0" borderId="0" xfId="0" applyFont="1" applyAlignment="1">
      <alignment horizontal="right"/>
    </xf>
    <xf numFmtId="0" fontId="2" fillId="0" borderId="7" xfId="0" applyFont="1" applyBorder="1" applyAlignment="1">
      <alignment horizontal="right" vertical="center" wrapText="1"/>
    </xf>
    <xf numFmtId="2" fontId="2" fillId="0" borderId="7" xfId="0" applyNumberFormat="1" applyFont="1" applyBorder="1" applyAlignment="1">
      <alignment horizontal="right" vertical="center"/>
    </xf>
    <xf numFmtId="0" fontId="2" fillId="0" borderId="7" xfId="0" applyFont="1" applyBorder="1" applyAlignment="1">
      <alignment vertical="center" wrapText="1"/>
    </xf>
    <xf numFmtId="9" fontId="2" fillId="0" borderId="7" xfId="0" applyNumberFormat="1" applyFont="1" applyBorder="1" applyAlignment="1">
      <alignment horizontal="right"/>
    </xf>
    <xf numFmtId="0" fontId="10" fillId="0" borderId="17" xfId="0" applyFont="1" applyBorder="1" applyAlignment="1">
      <alignment vertical="center"/>
    </xf>
    <xf numFmtId="0" fontId="2" fillId="0" borderId="17" xfId="0" applyFont="1" applyBorder="1" applyAlignment="1">
      <alignment horizontal="right"/>
    </xf>
    <xf numFmtId="0" fontId="2" fillId="0" borderId="17" xfId="0" applyFont="1" applyBorder="1"/>
    <xf numFmtId="0" fontId="2" fillId="0" borderId="18" xfId="0" applyFont="1" applyBorder="1"/>
    <xf numFmtId="0" fontId="10" fillId="0" borderId="9" xfId="0" applyFont="1" applyBorder="1" applyAlignment="1">
      <alignment vertical="center"/>
    </xf>
    <xf numFmtId="0" fontId="11" fillId="0" borderId="10" xfId="0" applyFont="1" applyBorder="1"/>
    <xf numFmtId="0" fontId="2" fillId="0" borderId="5" xfId="0" applyFont="1" applyBorder="1" applyAlignment="1">
      <alignment wrapText="1"/>
    </xf>
    <xf numFmtId="0" fontId="2" fillId="0" borderId="7" xfId="0" applyFont="1" applyBorder="1" applyAlignment="1">
      <alignment wrapText="1"/>
    </xf>
    <xf numFmtId="0" fontId="2" fillId="0" borderId="9" xfId="0" applyFont="1" applyBorder="1" applyAlignment="1">
      <alignment vertical="center"/>
    </xf>
    <xf numFmtId="17" fontId="2" fillId="0" borderId="9" xfId="0" applyNumberFormat="1" applyFont="1" applyBorder="1" applyAlignment="1">
      <alignment horizontal="right"/>
    </xf>
    <xf numFmtId="0" fontId="2" fillId="0" borderId="9" xfId="0" applyFont="1" applyBorder="1" applyAlignment="1">
      <alignment wrapText="1"/>
    </xf>
    <xf numFmtId="0" fontId="2" fillId="0" borderId="10" xfId="0" applyFont="1" applyBorder="1"/>
    <xf numFmtId="0" fontId="2" fillId="0" borderId="13" xfId="0" applyFont="1" applyBorder="1" applyAlignment="1">
      <alignment wrapText="1"/>
    </xf>
    <xf numFmtId="0" fontId="2" fillId="0" borderId="14" xfId="0" applyFont="1" applyBorder="1"/>
    <xf numFmtId="0" fontId="2" fillId="0" borderId="17" xfId="0" applyFont="1" applyBorder="1" applyAlignment="1">
      <alignment vertical="center"/>
    </xf>
    <xf numFmtId="17" fontId="2" fillId="0" borderId="17" xfId="0" applyNumberFormat="1" applyFont="1" applyBorder="1" applyAlignment="1">
      <alignment horizontal="right"/>
    </xf>
    <xf numFmtId="0" fontId="2" fillId="0" borderId="17" xfId="0" applyFont="1" applyBorder="1" applyAlignment="1">
      <alignment wrapText="1"/>
    </xf>
    <xf numFmtId="16" fontId="2" fillId="0" borderId="9" xfId="0" applyNumberFormat="1" applyFont="1" applyBorder="1" applyAlignment="1">
      <alignment horizontal="right"/>
    </xf>
    <xf numFmtId="0" fontId="2" fillId="0" borderId="33" xfId="0" applyFont="1" applyBorder="1"/>
    <xf numFmtId="0" fontId="2" fillId="0" borderId="31" xfId="0" applyFont="1" applyBorder="1"/>
    <xf numFmtId="0" fontId="2" fillId="0" borderId="34" xfId="0" applyFont="1" applyBorder="1"/>
    <xf numFmtId="0" fontId="2" fillId="0" borderId="31" xfId="0" applyFont="1" applyBorder="1" applyAlignment="1">
      <alignment vertical="center"/>
    </xf>
    <xf numFmtId="0" fontId="2" fillId="0" borderId="31" xfId="0" applyFont="1" applyBorder="1" applyAlignment="1">
      <alignment wrapText="1"/>
    </xf>
    <xf numFmtId="0" fontId="2" fillId="0" borderId="0" xfId="0" applyFont="1" applyBorder="1" applyAlignment="1">
      <alignment vertical="center"/>
    </xf>
    <xf numFmtId="17" fontId="2" fillId="0" borderId="0" xfId="0" applyNumberFormat="1" applyFont="1" applyBorder="1" applyAlignment="1">
      <alignment horizontal="right"/>
    </xf>
    <xf numFmtId="0" fontId="2" fillId="0" borderId="0" xfId="0" applyFont="1" applyBorder="1" applyAlignment="1">
      <alignment wrapText="1"/>
    </xf>
    <xf numFmtId="0" fontId="2" fillId="0" borderId="28" xfId="0" applyFont="1" applyBorder="1" applyAlignment="1">
      <alignment vertical="center"/>
    </xf>
    <xf numFmtId="0" fontId="2" fillId="0" borderId="28" xfId="0" applyFont="1" applyBorder="1" applyAlignment="1"/>
    <xf numFmtId="0" fontId="2" fillId="0" borderId="36" xfId="0" applyFont="1" applyBorder="1"/>
    <xf numFmtId="0" fontId="2" fillId="0" borderId="0" xfId="0" applyFont="1" applyBorder="1" applyAlignment="1"/>
    <xf numFmtId="0" fontId="2" fillId="0" borderId="28" xfId="0" applyFont="1" applyBorder="1" applyAlignment="1">
      <alignment vertical="top"/>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0" fillId="4" borderId="7" xfId="0" applyFont="1" applyFill="1" applyBorder="1" applyAlignment="1">
      <alignment horizontal="right"/>
    </xf>
    <xf numFmtId="0" fontId="0" fillId="4" borderId="7" xfId="0" applyFont="1" applyFill="1" applyBorder="1" applyAlignment="1">
      <alignment wrapText="1"/>
    </xf>
    <xf numFmtId="0" fontId="0" fillId="5" borderId="8" xfId="0" applyFont="1" applyFill="1" applyBorder="1"/>
    <xf numFmtId="0" fontId="0" fillId="5" borderId="7" xfId="0" applyFont="1" applyFill="1" applyBorder="1" applyAlignment="1">
      <alignment horizontal="right"/>
    </xf>
    <xf numFmtId="0" fontId="0" fillId="4" borderId="7" xfId="0" applyFont="1" applyFill="1" applyBorder="1"/>
    <xf numFmtId="0" fontId="0" fillId="5" borderId="6" xfId="0" applyFont="1" applyFill="1" applyBorder="1"/>
    <xf numFmtId="0" fontId="0" fillId="4" borderId="3" xfId="0" applyFont="1" applyFill="1" applyBorder="1"/>
    <xf numFmtId="0" fontId="0" fillId="4" borderId="8" xfId="0" applyFill="1" applyBorder="1"/>
    <xf numFmtId="0" fontId="0" fillId="5" borderId="8" xfId="0" applyFont="1" applyFill="1" applyBorder="1" applyAlignment="1">
      <alignment wrapText="1"/>
    </xf>
    <xf numFmtId="0" fontId="0" fillId="4" borderId="10" xfId="0" applyFill="1" applyBorder="1"/>
    <xf numFmtId="0" fontId="0" fillId="4" borderId="6" xfId="0" applyFont="1" applyFill="1" applyBorder="1"/>
    <xf numFmtId="0" fontId="0" fillId="4" borderId="0" xfId="0" applyFill="1"/>
    <xf numFmtId="0" fontId="0" fillId="5" borderId="15" xfId="0" applyFont="1" applyFill="1" applyBorder="1" applyAlignment="1">
      <alignment horizontal="left"/>
    </xf>
    <xf numFmtId="0" fontId="0" fillId="5" borderId="16" xfId="0" applyFont="1" applyFill="1" applyBorder="1" applyAlignment="1">
      <alignment horizontal="center" vertical="center" textRotation="90" wrapText="1"/>
    </xf>
    <xf numFmtId="0" fontId="0" fillId="4" borderId="5" xfId="0" applyFont="1" applyFill="1" applyBorder="1" applyAlignment="1">
      <alignment vertical="center"/>
    </xf>
    <xf numFmtId="49" fontId="0" fillId="4" borderId="5" xfId="0" applyNumberFormat="1" applyFont="1" applyFill="1" applyBorder="1" applyAlignment="1">
      <alignment horizontal="right"/>
    </xf>
    <xf numFmtId="0" fontId="1" fillId="4" borderId="5" xfId="1" applyFont="1" applyFill="1" applyBorder="1" applyAlignment="1" applyProtection="1"/>
    <xf numFmtId="0" fontId="0" fillId="4" borderId="6" xfId="0" applyFill="1" applyBorder="1"/>
    <xf numFmtId="0" fontId="0" fillId="4" borderId="7" xfId="0" applyFont="1" applyFill="1" applyBorder="1" applyAlignment="1">
      <alignment vertical="center"/>
    </xf>
    <xf numFmtId="2" fontId="0" fillId="4" borderId="7" xfId="0" applyNumberFormat="1" applyFont="1" applyFill="1" applyBorder="1" applyAlignment="1">
      <alignment horizontal="right" wrapText="1"/>
    </xf>
    <xf numFmtId="2" fontId="0" fillId="4" borderId="7" xfId="0" applyNumberFormat="1" applyFont="1" applyFill="1" applyBorder="1" applyAlignment="1">
      <alignment horizontal="right"/>
    </xf>
    <xf numFmtId="0" fontId="0" fillId="4" borderId="7" xfId="0" applyFill="1" applyBorder="1"/>
    <xf numFmtId="0" fontId="1" fillId="4" borderId="7" xfId="1" applyFont="1" applyFill="1" applyBorder="1" applyAlignment="1" applyProtection="1"/>
    <xf numFmtId="49" fontId="0" fillId="4" borderId="7" xfId="0" applyNumberFormat="1" applyFont="1" applyFill="1" applyBorder="1" applyAlignment="1">
      <alignment horizontal="right"/>
    </xf>
    <xf numFmtId="0" fontId="6" fillId="4" borderId="17" xfId="0" applyFont="1" applyFill="1" applyBorder="1" applyAlignment="1">
      <alignment vertical="center"/>
    </xf>
    <xf numFmtId="0" fontId="0" fillId="4" borderId="17" xfId="0" applyFont="1" applyFill="1" applyBorder="1" applyAlignment="1">
      <alignment horizontal="right"/>
    </xf>
    <xf numFmtId="0" fontId="0" fillId="4" borderId="17" xfId="0" applyFont="1" applyFill="1" applyBorder="1" applyAlignment="1">
      <alignment wrapText="1"/>
    </xf>
    <xf numFmtId="0" fontId="0" fillId="4" borderId="18" xfId="0" applyFill="1" applyBorder="1"/>
    <xf numFmtId="0" fontId="0" fillId="5" borderId="1" xfId="0" applyFont="1" applyFill="1" applyBorder="1" applyAlignment="1">
      <alignment horizontal="center" vertical="center" textRotation="90" wrapText="1"/>
    </xf>
    <xf numFmtId="0" fontId="0" fillId="4" borderId="17" xfId="0" applyFont="1" applyFill="1" applyBorder="1"/>
    <xf numFmtId="0" fontId="6" fillId="4" borderId="9" xfId="0" applyFont="1" applyFill="1" applyBorder="1" applyAlignment="1">
      <alignment vertical="center"/>
    </xf>
    <xf numFmtId="0" fontId="0" fillId="4" borderId="9" xfId="0" applyFont="1" applyFill="1" applyBorder="1" applyAlignment="1">
      <alignment horizontal="right"/>
    </xf>
    <xf numFmtId="0" fontId="0" fillId="4" borderId="9" xfId="0" applyFont="1" applyFill="1" applyBorder="1"/>
    <xf numFmtId="0" fontId="2" fillId="4" borderId="19" xfId="0" applyFont="1" applyFill="1" applyBorder="1"/>
    <xf numFmtId="0" fontId="2" fillId="4" borderId="19" xfId="0" applyFont="1" applyFill="1" applyBorder="1" applyAlignment="1">
      <alignment vertical="center"/>
    </xf>
    <xf numFmtId="0" fontId="2" fillId="4" borderId="7" xfId="0" applyFont="1" applyFill="1" applyBorder="1" applyAlignment="1">
      <alignment vertical="center"/>
    </xf>
    <xf numFmtId="0" fontId="2" fillId="4" borderId="13" xfId="0" applyFont="1" applyFill="1" applyBorder="1" applyAlignment="1">
      <alignment vertical="center"/>
    </xf>
    <xf numFmtId="0" fontId="2" fillId="5" borderId="7" xfId="0" applyFont="1" applyFill="1" applyBorder="1" applyAlignment="1">
      <alignment vertical="center"/>
    </xf>
    <xf numFmtId="0" fontId="2" fillId="5" borderId="27" xfId="0" applyFont="1" applyFill="1" applyBorder="1" applyAlignment="1">
      <alignment vertical="center"/>
    </xf>
    <xf numFmtId="0" fontId="2" fillId="4" borderId="5" xfId="0" applyFont="1" applyFill="1" applyBorder="1" applyAlignment="1">
      <alignment vertical="center"/>
    </xf>
    <xf numFmtId="0" fontId="8" fillId="5" borderId="8" xfId="0" applyFont="1" applyFill="1" applyBorder="1"/>
    <xf numFmtId="0" fontId="8" fillId="5" borderId="8" xfId="0" applyFont="1" applyFill="1" applyBorder="1" applyAlignment="1">
      <alignment vertical="center"/>
    </xf>
    <xf numFmtId="0" fontId="2" fillId="5" borderId="8" xfId="0" applyFont="1" applyFill="1" applyBorder="1"/>
    <xf numFmtId="0" fontId="2" fillId="4" borderId="8" xfId="0" applyFont="1" applyFill="1" applyBorder="1"/>
    <xf numFmtId="0" fontId="2" fillId="4" borderId="18" xfId="0" applyFont="1" applyFill="1" applyBorder="1"/>
    <xf numFmtId="0" fontId="2" fillId="4" borderId="6" xfId="0" applyFont="1" applyFill="1" applyBorder="1"/>
    <xf numFmtId="0" fontId="2" fillId="5" borderId="8" xfId="0" applyFont="1" applyFill="1" applyBorder="1" applyAlignment="1">
      <alignment vertical="center" wrapText="1"/>
    </xf>
    <xf numFmtId="0" fontId="12" fillId="5" borderId="1" xfId="0" applyFont="1" applyFill="1" applyBorder="1" applyAlignment="1">
      <alignment horizontal="center" vertical="center" textRotation="90"/>
    </xf>
    <xf numFmtId="0" fontId="2" fillId="5" borderId="1" xfId="0" applyFont="1" applyFill="1" applyBorder="1" applyAlignment="1">
      <alignment horizontal="center" vertical="center" textRotation="90"/>
    </xf>
    <xf numFmtId="0" fontId="2" fillId="4" borderId="20" xfId="0" applyFont="1" applyFill="1" applyBorder="1"/>
    <xf numFmtId="0" fontId="2" fillId="5" borderId="10" xfId="0" applyFont="1" applyFill="1" applyBorder="1"/>
    <xf numFmtId="0" fontId="2" fillId="4" borderId="0" xfId="0" applyFont="1" applyFill="1"/>
  </cellXfs>
  <cellStyles count="3">
    <cellStyle name="Explanatory Text" xfId="2" builtinId="53" customBuiltin="1"/>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ck-shop.de/kishore-priya-stewart-de-gruyter-textbook-wind-energy-harvesting/productview.aspx?product=16269286" TargetMode="External"/><Relationship Id="rId13" Type="http://schemas.openxmlformats.org/officeDocument/2006/relationships/hyperlink" Target="https://www.klein-windkraftanlagen.com/allgemein/preise-fuer-kleinwindkraftanlagen-fehlinvestitionen-vermeiden/" TargetMode="External"/><Relationship Id="rId18" Type="http://schemas.openxmlformats.org/officeDocument/2006/relationships/hyperlink" Target="https://doi.org/10.1016/j.apenergy.2015.04.004" TargetMode="External"/><Relationship Id="rId26" Type="http://schemas.openxmlformats.org/officeDocument/2006/relationships/hyperlink" Target="https://www.sciencedirect.com/science/article/pii/S0306261917305457" TargetMode="External"/><Relationship Id="rId3" Type="http://schemas.openxmlformats.org/officeDocument/2006/relationships/hyperlink" Target="https://ens.dk/en/our-services/projections-and-models/technology-data/technology-data-generation-electricity-and" TargetMode="External"/><Relationship Id="rId21" Type="http://schemas.openxmlformats.org/officeDocument/2006/relationships/hyperlink" Target="http://citeseerx.ist.psu.edu/viewdoc/download?doi=10.1.1.378.4289&amp;rep=rep1&amp;type=pdf" TargetMode="External"/><Relationship Id="rId7" Type="http://schemas.openxmlformats.org/officeDocument/2006/relationships/hyperlink" Target="http://files.shareholder.com/downloads/FSLR/1835294976x0x884412/1548B782-59A0-4544-A452-989E1FA42BFE/FS_AnalystDay_ManufacturingUpdate.pdf" TargetMode="External"/><Relationship Id="rId12" Type="http://schemas.openxmlformats.org/officeDocument/2006/relationships/hyperlink" Target="https://doi.org/10.1016/j.seta.2017.02.018" TargetMode="External"/><Relationship Id="rId17" Type="http://schemas.openxmlformats.org/officeDocument/2006/relationships/hyperlink" Target="https://www.isi.fraunhofer.de/content/dam/isi/dokumente/cct/lib/GRM-ESEM.pdf" TargetMode="External"/><Relationship Id="rId25" Type="http://schemas.openxmlformats.org/officeDocument/2006/relationships/hyperlink" Target="http://publications.gc.ca/collections/Collection/M154-1-2005E.pdf" TargetMode="External"/><Relationship Id="rId2" Type="http://schemas.openxmlformats.org/officeDocument/2006/relationships/hyperlink" Target="https://www.iea.org/publications/freepublications/publication/TechnologyRoadmapSolarPhotovoltaicEnergy_2014edition.pdf" TargetMode="External"/><Relationship Id="rId16" Type="http://schemas.openxmlformats.org/officeDocument/2006/relationships/hyperlink" Target="https://ens.dk/en/our-services/projections-and-models/technology-data/technology-data-energy-storage" TargetMode="External"/><Relationship Id="rId20" Type="http://schemas.openxmlformats.org/officeDocument/2006/relationships/hyperlink" Target="https://circabc.europa.eu/webdav/CircaBC/Energy/Energy%20Efficiency/Library/Ecodesign%20preparatory%20studies/Lot%2033%20-%20DG%20ENER%20-%20Smart%20appliances/Ecodesign%20Preparatory%20Study%20on%20Smart%20Appliances%20_Tasks%201%20to%206.pdf" TargetMode="External"/><Relationship Id="rId29" Type="http://schemas.openxmlformats.org/officeDocument/2006/relationships/hyperlink" Target="http://www.usaee.org/usaee2018/submissions/Abs/Extended%20Abstract.pdf" TargetMode="External"/><Relationship Id="rId1" Type="http://schemas.openxmlformats.org/officeDocument/2006/relationships/hyperlink" Target="https://www.irena.org/-/media/Files/IRENA/Agency/Publication/2018/Jan/IRENA_2017_Power_Costs_2018_summary.pdf?la=en&amp;hash=6A74B8D3F7931DEF00AB88BD3B339CAE180D11C3" TargetMode="External"/><Relationship Id="rId6" Type="http://schemas.openxmlformats.org/officeDocument/2006/relationships/hyperlink" Target="http://epub.jowcards.co.uk/3446438092/erneuerbare-energien-und-klimaschutz-hintergrnde-techniken-und-planung-konomie-und-kologie-energiewende.html" TargetMode="External"/><Relationship Id="rId11" Type="http://schemas.openxmlformats.org/officeDocument/2006/relationships/hyperlink" Target="https://www.greenpeace.de/sites/www.greenpeace.de/files/publications/greenpeace_energy-revolution_erneuerbare_2050_20150921.pdf" TargetMode="External"/><Relationship Id="rId24" Type="http://schemas.openxmlformats.org/officeDocument/2006/relationships/hyperlink" Target="http://eprints.nottingham.ac.uk/33101/1/Fuel%20Cell%20Technology%20For%20Domestic%20Built%20Environment%20Applications%20State%20Of-The-Art%20Review_with_figures.pdf" TargetMode="External"/><Relationship Id="rId5" Type="http://schemas.openxmlformats.org/officeDocument/2006/relationships/hyperlink" Target="https://doi.org/10.1016/j.apenergy.2017.04.067" TargetMode="External"/><Relationship Id="rId15" Type="http://schemas.openxmlformats.org/officeDocument/2006/relationships/hyperlink" Target="https://data.bloomberglp.com/bnef/sites/14/2017/07/BNEF-Lithium-ion-battery-costs-and-market.pdf" TargetMode="External"/><Relationship Id="rId23" Type="http://schemas.openxmlformats.org/officeDocument/2006/relationships/hyperlink" Target="https://ens.dk/sites/ens.dk/files/Analyser/technology_data_catalogue_for_individual_heating_installations_-_upd._march_2018.pdf" TargetMode="External"/><Relationship Id="rId28" Type="http://schemas.openxmlformats.org/officeDocument/2006/relationships/hyperlink" Target="https://www.osti.gov/servlets/purl/1343975" TargetMode="External"/><Relationship Id="rId10" Type="http://schemas.openxmlformats.org/officeDocument/2006/relationships/hyperlink" Target="https://linkinghub.elsevier.com/retrieve/pii/S1364032117313503" TargetMode="External"/><Relationship Id="rId19" Type="http://schemas.openxmlformats.org/officeDocument/2006/relationships/hyperlink" Target="http://www.europarl.europa.eu/RegData/etudes/STUD/2018/617470/IPOL_STU(2018)617470_EN.pdf" TargetMode="External"/><Relationship Id="rId4" Type="http://schemas.openxmlformats.org/officeDocument/2006/relationships/hyperlink" Target="https://www.ise.fraunhofer.de/content/dam/ise/de/documents/publications/studies/AgoraEnergiewende_Current_and_Future_Cost_of_PV_Feb2015_web.pdf" TargetMode="External"/><Relationship Id="rId9" Type="http://schemas.openxmlformats.org/officeDocument/2006/relationships/hyperlink" Target="https://www.regional-bauen.de/index.php?option=com_content&amp;task=view&amp;id=243&amp;jjj=1539765864210&amp;jjj=1542009410011" TargetMode="External"/><Relationship Id="rId14" Type="http://schemas.openxmlformats.org/officeDocument/2006/relationships/hyperlink" Target="https://www.isi.fraunhofer.de/content/dam/isi/dokumente/cct/lib/TRM-SES.pdf" TargetMode="External"/><Relationship Id="rId22" Type="http://schemas.openxmlformats.org/officeDocument/2006/relationships/hyperlink" Target="https://setis.ec.europa.eu/system/files/FuelCells_Hydrogen.pdf" TargetMode="External"/><Relationship Id="rId27" Type="http://schemas.openxmlformats.org/officeDocument/2006/relationships/hyperlink" Target="https://www.iea.org/media/freepublications/technologyroadmaps/TechnologyRoadmapHydrogen_Annex.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ciencedirect.com/science/article/pii/S1364032117309206" TargetMode="External"/><Relationship Id="rId3" Type="http://schemas.openxmlformats.org/officeDocument/2006/relationships/hyperlink" Target="https://www.econstor.eu/bitstream/10419/80348/1/757528015.pdf" TargetMode="External"/><Relationship Id="rId7" Type="http://schemas.openxmlformats.org/officeDocument/2006/relationships/hyperlink" Target="https://www.econstor.eu/bitstream/10419/80348/1/757528015.pdf" TargetMode="External"/><Relationship Id="rId2" Type="http://schemas.openxmlformats.org/officeDocument/2006/relationships/hyperlink" Target="https://www.econstor.eu/bitstream/10419/80348/1/757528015.pdf" TargetMode="External"/><Relationship Id="rId1" Type="http://schemas.openxmlformats.org/officeDocument/2006/relationships/hyperlink" Target="https://www.irena.org/documentdownloads/publications/irena-etsap_tech_brief_e06_hydropower.pdf" TargetMode="External"/><Relationship Id="rId6" Type="http://schemas.openxmlformats.org/officeDocument/2006/relationships/hyperlink" Target="https://www.irena.org/documentdownloads/publications/irena-etsap_tech_brief_e06_hydropower.pdf" TargetMode="External"/><Relationship Id="rId11" Type="http://schemas.openxmlformats.org/officeDocument/2006/relationships/hyperlink" Target="https://www.sciencedirect.com/science/article/pii/S1364032117309206" TargetMode="External"/><Relationship Id="rId5" Type="http://schemas.openxmlformats.org/officeDocument/2006/relationships/hyperlink" Target="https://www.econstor.eu/bitstream/10419/80348/1/757528015.pdf" TargetMode="External"/><Relationship Id="rId10" Type="http://schemas.openxmlformats.org/officeDocument/2006/relationships/hyperlink" Target="https://www.econstor.eu/bitstream/10419/80348/1/757528015.pdf" TargetMode="External"/><Relationship Id="rId4" Type="http://schemas.openxmlformats.org/officeDocument/2006/relationships/hyperlink" Target="https://www.irena.org/documentdownloads/publications/irena-etsap_tech_brief_e06_hydropower.pdf" TargetMode="External"/><Relationship Id="rId9" Type="http://schemas.openxmlformats.org/officeDocument/2006/relationships/hyperlink" Target="https://www.irena.org/documentdownloads/publications/irena-etsap_tech_brief_e06_hydropow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9"/>
  <sheetViews>
    <sheetView zoomScale="65" zoomScaleNormal="65" workbookViewId="0">
      <selection activeCell="B49" sqref="B49"/>
    </sheetView>
  </sheetViews>
  <sheetFormatPr defaultRowHeight="14.4" x14ac:dyDescent="0.3"/>
  <cols>
    <col min="1" max="1" width="7.21875" customWidth="1"/>
    <col min="2" max="2" width="255.77734375" customWidth="1"/>
    <col min="3" max="1025" width="8.5546875" customWidth="1"/>
  </cols>
  <sheetData>
    <row r="1" spans="1:2" x14ac:dyDescent="0.3">
      <c r="A1" s="10" t="s">
        <v>0</v>
      </c>
      <c r="B1" s="10"/>
    </row>
    <row r="2" spans="1:2" x14ac:dyDescent="0.3">
      <c r="A2" t="s">
        <v>1</v>
      </c>
      <c r="B2" s="11" t="s">
        <v>2</v>
      </c>
    </row>
    <row r="3" spans="1:2" x14ac:dyDescent="0.3">
      <c r="A3" t="s">
        <v>3</v>
      </c>
      <c r="B3" s="11" t="s">
        <v>4</v>
      </c>
    </row>
    <row r="4" spans="1:2" x14ac:dyDescent="0.3">
      <c r="A4" t="s">
        <v>5</v>
      </c>
      <c r="B4" s="11" t="s">
        <v>6</v>
      </c>
    </row>
    <row r="5" spans="1:2" x14ac:dyDescent="0.3">
      <c r="A5" t="s">
        <v>7</v>
      </c>
      <c r="B5" s="11" t="s">
        <v>8</v>
      </c>
    </row>
    <row r="6" spans="1:2" x14ac:dyDescent="0.3">
      <c r="A6" t="s">
        <v>9</v>
      </c>
      <c r="B6" s="11" t="s">
        <v>10</v>
      </c>
    </row>
    <row r="7" spans="1:2" x14ac:dyDescent="0.3">
      <c r="A7" t="s">
        <v>11</v>
      </c>
      <c r="B7" s="11" t="s">
        <v>12</v>
      </c>
    </row>
    <row r="8" spans="1:2" x14ac:dyDescent="0.3">
      <c r="A8" t="s">
        <v>13</v>
      </c>
      <c r="B8" s="11" t="s">
        <v>14</v>
      </c>
    </row>
    <row r="9" spans="1:2" x14ac:dyDescent="0.3">
      <c r="A9" t="s">
        <v>15</v>
      </c>
      <c r="B9" s="12" t="s">
        <v>16</v>
      </c>
    </row>
    <row r="10" spans="1:2" x14ac:dyDescent="0.3">
      <c r="A10" t="s">
        <v>17</v>
      </c>
      <c r="B10" s="11" t="s">
        <v>18</v>
      </c>
    </row>
    <row r="11" spans="1:2" x14ac:dyDescent="0.3">
      <c r="A11" t="s">
        <v>19</v>
      </c>
      <c r="B11" s="11" t="s">
        <v>20</v>
      </c>
    </row>
    <row r="12" spans="1:2" x14ac:dyDescent="0.3">
      <c r="A12" t="s">
        <v>21</v>
      </c>
      <c r="B12" s="11" t="s">
        <v>22</v>
      </c>
    </row>
    <row r="13" spans="1:2" x14ac:dyDescent="0.3">
      <c r="A13" t="s">
        <v>23</v>
      </c>
      <c r="B13" s="11" t="s">
        <v>24</v>
      </c>
    </row>
    <row r="14" spans="1:2" x14ac:dyDescent="0.3">
      <c r="A14" t="s">
        <v>25</v>
      </c>
      <c r="B14" s="11" t="s">
        <v>26</v>
      </c>
    </row>
    <row r="15" spans="1:2" x14ac:dyDescent="0.3">
      <c r="A15" t="s">
        <v>27</v>
      </c>
      <c r="B15" s="11" t="s">
        <v>28</v>
      </c>
    </row>
    <row r="16" spans="1:2" x14ac:dyDescent="0.3">
      <c r="A16" t="s">
        <v>29</v>
      </c>
      <c r="B16" s="11" t="s">
        <v>30</v>
      </c>
    </row>
    <row r="17" spans="1:2" x14ac:dyDescent="0.3">
      <c r="A17" t="s">
        <v>31</v>
      </c>
      <c r="B17" s="11" t="s">
        <v>32</v>
      </c>
    </row>
    <row r="18" spans="1:2" x14ac:dyDescent="0.3">
      <c r="A18" t="s">
        <v>33</v>
      </c>
      <c r="B18" s="11" t="s">
        <v>34</v>
      </c>
    </row>
    <row r="19" spans="1:2" x14ac:dyDescent="0.3">
      <c r="A19" t="s">
        <v>35</v>
      </c>
      <c r="B19" s="11" t="s">
        <v>36</v>
      </c>
    </row>
    <row r="20" spans="1:2" x14ac:dyDescent="0.3">
      <c r="A20" t="s">
        <v>37</v>
      </c>
      <c r="B20" s="11" t="s">
        <v>38</v>
      </c>
    </row>
    <row r="21" spans="1:2" x14ac:dyDescent="0.3">
      <c r="A21" t="s">
        <v>39</v>
      </c>
      <c r="B21" s="11" t="s">
        <v>40</v>
      </c>
    </row>
    <row r="22" spans="1:2" x14ac:dyDescent="0.3">
      <c r="A22" t="s">
        <v>41</v>
      </c>
      <c r="B22" s="11" t="s">
        <v>42</v>
      </c>
    </row>
    <row r="23" spans="1:2" x14ac:dyDescent="0.3">
      <c r="A23" t="s">
        <v>43</v>
      </c>
      <c r="B23" s="11" t="s">
        <v>44</v>
      </c>
    </row>
    <row r="24" spans="1:2" x14ac:dyDescent="0.3">
      <c r="A24" t="s">
        <v>45</v>
      </c>
      <c r="B24" s="11" t="s">
        <v>46</v>
      </c>
    </row>
    <row r="25" spans="1:2" x14ac:dyDescent="0.3">
      <c r="A25" t="s">
        <v>47</v>
      </c>
      <c r="B25" s="11" t="s">
        <v>48</v>
      </c>
    </row>
    <row r="26" spans="1:2" x14ac:dyDescent="0.3">
      <c r="A26" t="s">
        <v>49</v>
      </c>
      <c r="B26" s="11" t="s">
        <v>50</v>
      </c>
    </row>
    <row r="27" spans="1:2" x14ac:dyDescent="0.3">
      <c r="A27" t="s">
        <v>51</v>
      </c>
      <c r="B27" s="11" t="s">
        <v>52</v>
      </c>
    </row>
    <row r="28" spans="1:2" x14ac:dyDescent="0.3">
      <c r="A28" t="s">
        <v>53</v>
      </c>
      <c r="B28" s="11" t="s">
        <v>54</v>
      </c>
    </row>
    <row r="29" spans="1:2" x14ac:dyDescent="0.3">
      <c r="A29" t="s">
        <v>55</v>
      </c>
      <c r="B29" s="11" t="s">
        <v>56</v>
      </c>
    </row>
    <row r="30" spans="1:2" x14ac:dyDescent="0.3">
      <c r="A30" t="s">
        <v>57</v>
      </c>
      <c r="B30" s="11" t="s">
        <v>58</v>
      </c>
    </row>
    <row r="31" spans="1:2" x14ac:dyDescent="0.3">
      <c r="A31" t="s">
        <v>59</v>
      </c>
      <c r="B31" s="11" t="s">
        <v>60</v>
      </c>
    </row>
    <row r="32" spans="1:2" x14ac:dyDescent="0.3">
      <c r="A32" t="s">
        <v>61</v>
      </c>
      <c r="B32" s="11" t="s">
        <v>62</v>
      </c>
    </row>
    <row r="33" spans="1:2" x14ac:dyDescent="0.3">
      <c r="A33" t="s">
        <v>63</v>
      </c>
      <c r="B33" s="11" t="s">
        <v>64</v>
      </c>
    </row>
    <row r="34" spans="1:2" x14ac:dyDescent="0.3">
      <c r="A34" t="s">
        <v>65</v>
      </c>
      <c r="B34" s="11" t="s">
        <v>66</v>
      </c>
    </row>
    <row r="35" spans="1:2" x14ac:dyDescent="0.3">
      <c r="A35" t="s">
        <v>67</v>
      </c>
      <c r="B35" s="11" t="s">
        <v>68</v>
      </c>
    </row>
    <row r="36" spans="1:2" x14ac:dyDescent="0.3">
      <c r="A36" t="s">
        <v>69</v>
      </c>
      <c r="B36" s="13" t="s">
        <v>70</v>
      </c>
    </row>
    <row r="37" spans="1:2" x14ac:dyDescent="0.3">
      <c r="A37" t="s">
        <v>71</v>
      </c>
      <c r="B37" s="11" t="s">
        <v>72</v>
      </c>
    </row>
    <row r="38" spans="1:2" x14ac:dyDescent="0.3">
      <c r="A38" t="s">
        <v>73</v>
      </c>
      <c r="B38" s="11" t="s">
        <v>74</v>
      </c>
    </row>
    <row r="39" spans="1:2" x14ac:dyDescent="0.3">
      <c r="A39" t="s">
        <v>75</v>
      </c>
      <c r="B39" s="14" t="s">
        <v>76</v>
      </c>
    </row>
    <row r="40" spans="1:2" x14ac:dyDescent="0.3">
      <c r="A40" t="s">
        <v>77</v>
      </c>
      <c r="B40" s="15" t="s">
        <v>78</v>
      </c>
    </row>
    <row r="41" spans="1:2" x14ac:dyDescent="0.3">
      <c r="A41" t="s">
        <v>79</v>
      </c>
      <c r="B41" s="16" t="s">
        <v>80</v>
      </c>
    </row>
    <row r="42" spans="1:2" x14ac:dyDescent="0.3">
      <c r="A42" t="s">
        <v>81</v>
      </c>
      <c r="B42" s="16" t="s">
        <v>82</v>
      </c>
    </row>
    <row r="43" spans="1:2" x14ac:dyDescent="0.3">
      <c r="A43" t="s">
        <v>83</v>
      </c>
      <c r="B43" s="16" t="s">
        <v>84</v>
      </c>
    </row>
    <row r="44" spans="1:2" x14ac:dyDescent="0.3">
      <c r="A44" t="s">
        <v>85</v>
      </c>
      <c r="B44" s="11" t="s">
        <v>86</v>
      </c>
    </row>
    <row r="45" spans="1:2" x14ac:dyDescent="0.3">
      <c r="A45" t="s">
        <v>87</v>
      </c>
      <c r="B45" s="11" t="s">
        <v>88</v>
      </c>
    </row>
    <row r="46" spans="1:2" x14ac:dyDescent="0.3">
      <c r="B46" s="11"/>
    </row>
    <row r="47" spans="1:2" x14ac:dyDescent="0.3">
      <c r="A47" s="14" t="s">
        <v>89</v>
      </c>
      <c r="B47" s="17" t="s">
        <v>90</v>
      </c>
    </row>
    <row r="48" spans="1:2" x14ac:dyDescent="0.3">
      <c r="A48" s="14" t="s">
        <v>91</v>
      </c>
      <c r="B48" s="17" t="s">
        <v>92</v>
      </c>
    </row>
    <row r="49" spans="1:2" x14ac:dyDescent="0.3">
      <c r="A49" s="14" t="s">
        <v>93</v>
      </c>
      <c r="B49" s="17" t="s">
        <v>94</v>
      </c>
    </row>
  </sheetData>
  <mergeCells count="1">
    <mergeCell ref="A1:B1"/>
  </mergeCells>
  <hyperlinks>
    <hyperlink ref="B2" r:id="rId1" xr:uid="{00000000-0004-0000-0000-000000000000}"/>
    <hyperlink ref="B3" r:id="rId2" xr:uid="{00000000-0004-0000-0000-000001000000}"/>
    <hyperlink ref="B5" r:id="rId3" xr:uid="{00000000-0004-0000-0000-000002000000}"/>
    <hyperlink ref="B6" r:id="rId4" xr:uid="{00000000-0004-0000-0000-000003000000}"/>
    <hyperlink ref="B7" r:id="rId5" xr:uid="{00000000-0004-0000-0000-000004000000}"/>
    <hyperlink ref="B8" r:id="rId6" xr:uid="{00000000-0004-0000-0000-000005000000}"/>
    <hyperlink ref="B9" r:id="rId7" xr:uid="{00000000-0004-0000-0000-000006000000}"/>
    <hyperlink ref="B10" r:id="rId8" xr:uid="{00000000-0004-0000-0000-000007000000}"/>
    <hyperlink ref="B11" r:id="rId9" xr:uid="{00000000-0004-0000-0000-000008000000}"/>
    <hyperlink ref="B13" r:id="rId10" xr:uid="{00000000-0004-0000-0000-000009000000}"/>
    <hyperlink ref="B14" r:id="rId11" xr:uid="{00000000-0004-0000-0000-00000A000000}"/>
    <hyperlink ref="B15" r:id="rId12" xr:uid="{00000000-0004-0000-0000-00000B000000}"/>
    <hyperlink ref="B16" r:id="rId13" location="tab-con-11%20" xr:uid="{00000000-0004-0000-0000-00000C000000}"/>
    <hyperlink ref="B17" r:id="rId14" xr:uid="{00000000-0004-0000-0000-00000D000000}"/>
    <hyperlink ref="B18" r:id="rId15" xr:uid="{00000000-0004-0000-0000-00000E000000}"/>
    <hyperlink ref="B19" r:id="rId16" xr:uid="{00000000-0004-0000-0000-00000F000000}"/>
    <hyperlink ref="B21" r:id="rId17" xr:uid="{00000000-0004-0000-0000-000010000000}"/>
    <hyperlink ref="B22" r:id="rId18" xr:uid="{00000000-0004-0000-0000-000011000000}"/>
    <hyperlink ref="B23" r:id="rId19" xr:uid="{00000000-0004-0000-0000-000012000000}"/>
    <hyperlink ref="B24" r:id="rId20" xr:uid="{00000000-0004-0000-0000-000013000000}"/>
    <hyperlink ref="B25" r:id="rId21" xr:uid="{00000000-0004-0000-0000-000014000000}"/>
    <hyperlink ref="B35" r:id="rId22" xr:uid="{00000000-0004-0000-0000-000015000000}"/>
    <hyperlink ref="B36" r:id="rId23" xr:uid="{00000000-0004-0000-0000-000016000000}"/>
    <hyperlink ref="B37" r:id="rId24" xr:uid="{00000000-0004-0000-0000-000017000000}"/>
    <hyperlink ref="B38" r:id="rId25" xr:uid="{00000000-0004-0000-0000-000018000000}"/>
    <hyperlink ref="B40" r:id="rId26" xr:uid="{00000000-0004-0000-0000-000019000000}"/>
    <hyperlink ref="B41" r:id="rId27" xr:uid="{00000000-0004-0000-0000-00001A000000}"/>
    <hyperlink ref="B42" r:id="rId28" xr:uid="{00000000-0004-0000-0000-00001B000000}"/>
    <hyperlink ref="B43" r:id="rId29" xr:uid="{00000000-0004-0000-0000-00001C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zoomScale="65" zoomScaleNormal="65" workbookViewId="0">
      <selection activeCell="G31" sqref="G31"/>
    </sheetView>
  </sheetViews>
  <sheetFormatPr defaultRowHeight="14.4" x14ac:dyDescent="0.3"/>
  <cols>
    <col min="1" max="1" width="14.6640625" customWidth="1"/>
    <col min="2" max="2" width="52" customWidth="1"/>
    <col min="3" max="4" width="12.88671875" style="18" customWidth="1"/>
    <col min="5" max="5" width="13.88671875" style="18" customWidth="1"/>
    <col min="6" max="6" width="13.5546875" customWidth="1"/>
    <col min="7" max="7" width="62.109375" bestFit="1" customWidth="1"/>
    <col min="8" max="1025" width="9.109375" customWidth="1"/>
  </cols>
  <sheetData>
    <row r="1" spans="1:7" x14ac:dyDescent="0.3">
      <c r="A1" s="19" t="s">
        <v>95</v>
      </c>
      <c r="B1" s="20" t="s">
        <v>96</v>
      </c>
      <c r="C1" s="21">
        <v>2015</v>
      </c>
      <c r="D1" s="21">
        <v>2030</v>
      </c>
      <c r="E1" s="21">
        <v>2050</v>
      </c>
      <c r="F1" s="20" t="s">
        <v>0</v>
      </c>
      <c r="G1" s="22" t="s">
        <v>97</v>
      </c>
    </row>
    <row r="2" spans="1:7" x14ac:dyDescent="0.3">
      <c r="A2" s="9" t="s">
        <v>98</v>
      </c>
      <c r="B2" s="9"/>
      <c r="C2" s="9"/>
      <c r="D2" s="9"/>
      <c r="E2" s="9"/>
      <c r="F2" s="9"/>
      <c r="G2" s="9"/>
    </row>
    <row r="3" spans="1:7" x14ac:dyDescent="0.3">
      <c r="A3" s="8" t="s">
        <v>99</v>
      </c>
      <c r="B3" s="23" t="s">
        <v>100</v>
      </c>
      <c r="C3" s="24" t="s">
        <v>101</v>
      </c>
      <c r="D3" s="24" t="s">
        <v>102</v>
      </c>
      <c r="E3" s="24" t="s">
        <v>103</v>
      </c>
      <c r="F3" s="25" t="s">
        <v>104</v>
      </c>
      <c r="G3" s="26"/>
    </row>
    <row r="4" spans="1:7" x14ac:dyDescent="0.3">
      <c r="A4" s="8"/>
      <c r="B4" s="27" t="s">
        <v>105</v>
      </c>
      <c r="C4" s="28" t="s">
        <v>106</v>
      </c>
      <c r="D4" s="29" t="s">
        <v>107</v>
      </c>
      <c r="E4" s="29" t="s">
        <v>108</v>
      </c>
      <c r="F4" s="30" t="s">
        <v>109</v>
      </c>
      <c r="G4" s="31"/>
    </row>
    <row r="5" spans="1:7" x14ac:dyDescent="0.3">
      <c r="A5" s="8"/>
      <c r="B5" s="27" t="s">
        <v>110</v>
      </c>
      <c r="C5" s="29" t="s">
        <v>111</v>
      </c>
      <c r="D5" s="29" t="s">
        <v>112</v>
      </c>
      <c r="E5" s="29" t="s">
        <v>113</v>
      </c>
      <c r="F5" s="30" t="s">
        <v>114</v>
      </c>
      <c r="G5" s="31" t="s">
        <v>115</v>
      </c>
    </row>
    <row r="6" spans="1:7" x14ac:dyDescent="0.3">
      <c r="A6" s="8"/>
      <c r="B6" s="27" t="s">
        <v>116</v>
      </c>
      <c r="C6" s="29" t="s">
        <v>117</v>
      </c>
      <c r="D6" s="29" t="s">
        <v>118</v>
      </c>
      <c r="E6" s="29" t="s">
        <v>119</v>
      </c>
      <c r="F6" s="30" t="s">
        <v>120</v>
      </c>
      <c r="G6" s="31"/>
    </row>
    <row r="7" spans="1:7" x14ac:dyDescent="0.3">
      <c r="A7" s="8"/>
      <c r="B7" s="27" t="s">
        <v>121</v>
      </c>
      <c r="C7" s="29" t="s">
        <v>93</v>
      </c>
      <c r="D7" s="29" t="s">
        <v>93</v>
      </c>
      <c r="E7" s="29" t="s">
        <v>93</v>
      </c>
      <c r="F7" s="32"/>
      <c r="G7" s="31"/>
    </row>
    <row r="8" spans="1:7" x14ac:dyDescent="0.3">
      <c r="A8" s="8"/>
      <c r="B8" s="27" t="s">
        <v>122</v>
      </c>
      <c r="C8" s="29" t="s">
        <v>93</v>
      </c>
      <c r="D8" s="29" t="s">
        <v>93</v>
      </c>
      <c r="E8" s="29" t="s">
        <v>93</v>
      </c>
      <c r="F8" s="32"/>
      <c r="G8" s="31"/>
    </row>
    <row r="9" spans="1:7" x14ac:dyDescent="0.3">
      <c r="A9" s="8"/>
      <c r="B9" s="27" t="s">
        <v>123</v>
      </c>
      <c r="C9" s="29" t="s">
        <v>93</v>
      </c>
      <c r="D9" s="29" t="s">
        <v>93</v>
      </c>
      <c r="E9" s="29" t="s">
        <v>93</v>
      </c>
      <c r="F9" s="32"/>
      <c r="G9" s="31"/>
    </row>
    <row r="10" spans="1:7" x14ac:dyDescent="0.3">
      <c r="A10" s="8"/>
      <c r="B10" s="27" t="s">
        <v>124</v>
      </c>
      <c r="C10" s="29" t="s">
        <v>93</v>
      </c>
      <c r="D10" s="29" t="s">
        <v>93</v>
      </c>
      <c r="E10" s="29" t="s">
        <v>93</v>
      </c>
      <c r="F10" s="32"/>
      <c r="G10" s="31"/>
    </row>
    <row r="11" spans="1:7" x14ac:dyDescent="0.3">
      <c r="A11" s="8"/>
      <c r="B11" s="33" t="s">
        <v>125</v>
      </c>
      <c r="C11" s="34" t="s">
        <v>126</v>
      </c>
      <c r="D11" s="34" t="s">
        <v>127</v>
      </c>
      <c r="E11" s="34" t="s">
        <v>128</v>
      </c>
      <c r="F11" s="35" t="s">
        <v>129</v>
      </c>
      <c r="G11" s="36"/>
    </row>
    <row r="12" spans="1:7" x14ac:dyDescent="0.3">
      <c r="A12" s="8" t="s">
        <v>130</v>
      </c>
      <c r="B12" s="23" t="s">
        <v>100</v>
      </c>
      <c r="C12" s="24" t="s">
        <v>131</v>
      </c>
      <c r="D12" s="24" t="s">
        <v>132</v>
      </c>
      <c r="E12" s="24">
        <v>21</v>
      </c>
      <c r="F12" s="25" t="s">
        <v>3</v>
      </c>
      <c r="G12" s="26"/>
    </row>
    <row r="13" spans="1:7" x14ac:dyDescent="0.3">
      <c r="A13" s="8"/>
      <c r="B13" s="27" t="s">
        <v>105</v>
      </c>
      <c r="C13" s="28" t="s">
        <v>106</v>
      </c>
      <c r="D13" s="29" t="s">
        <v>107</v>
      </c>
      <c r="E13" s="29" t="s">
        <v>108</v>
      </c>
      <c r="F13" s="30" t="s">
        <v>109</v>
      </c>
      <c r="G13" s="31"/>
    </row>
    <row r="14" spans="1:7" x14ac:dyDescent="0.3">
      <c r="A14" s="8"/>
      <c r="B14" s="27" t="s">
        <v>110</v>
      </c>
      <c r="C14" s="29" t="s">
        <v>133</v>
      </c>
      <c r="D14" s="29" t="s">
        <v>134</v>
      </c>
      <c r="E14" s="29" t="s">
        <v>135</v>
      </c>
      <c r="F14" s="30" t="s">
        <v>136</v>
      </c>
      <c r="G14" s="31"/>
    </row>
    <row r="15" spans="1:7" x14ac:dyDescent="0.3">
      <c r="A15" s="8"/>
      <c r="B15" s="27" t="s">
        <v>116</v>
      </c>
      <c r="C15" s="29" t="s">
        <v>117</v>
      </c>
      <c r="D15" s="29" t="s">
        <v>118</v>
      </c>
      <c r="E15" s="29" t="s">
        <v>119</v>
      </c>
      <c r="F15" s="30" t="s">
        <v>120</v>
      </c>
      <c r="G15" s="31"/>
    </row>
    <row r="16" spans="1:7" x14ac:dyDescent="0.3">
      <c r="A16" s="8"/>
      <c r="B16" s="27" t="s">
        <v>121</v>
      </c>
      <c r="C16" s="29" t="s">
        <v>93</v>
      </c>
      <c r="D16" s="29" t="s">
        <v>93</v>
      </c>
      <c r="E16" s="29" t="s">
        <v>93</v>
      </c>
      <c r="F16" s="32"/>
      <c r="G16" s="31"/>
    </row>
    <row r="17" spans="1:8" x14ac:dyDescent="0.3">
      <c r="A17" s="8"/>
      <c r="B17" s="27" t="s">
        <v>122</v>
      </c>
      <c r="C17" s="29" t="s">
        <v>93</v>
      </c>
      <c r="D17" s="29" t="s">
        <v>93</v>
      </c>
      <c r="E17" s="29" t="s">
        <v>93</v>
      </c>
      <c r="F17" s="32"/>
      <c r="G17" s="31"/>
    </row>
    <row r="18" spans="1:8" x14ac:dyDescent="0.3">
      <c r="A18" s="8"/>
      <c r="B18" s="27" t="s">
        <v>123</v>
      </c>
      <c r="C18" s="29" t="s">
        <v>93</v>
      </c>
      <c r="D18" s="29" t="s">
        <v>93</v>
      </c>
      <c r="E18" s="29" t="s">
        <v>93</v>
      </c>
      <c r="F18" s="32"/>
      <c r="G18" s="31"/>
    </row>
    <row r="19" spans="1:8" x14ac:dyDescent="0.3">
      <c r="A19" s="8"/>
      <c r="B19" s="27" t="s">
        <v>124</v>
      </c>
      <c r="C19" s="29" t="s">
        <v>93</v>
      </c>
      <c r="D19" s="29" t="s">
        <v>93</v>
      </c>
      <c r="E19" s="29" t="s">
        <v>93</v>
      </c>
      <c r="F19" s="32"/>
      <c r="G19" s="31"/>
    </row>
    <row r="20" spans="1:8" x14ac:dyDescent="0.3">
      <c r="A20" s="8"/>
      <c r="B20" s="33" t="s">
        <v>125</v>
      </c>
      <c r="C20" s="34" t="s">
        <v>126</v>
      </c>
      <c r="D20" s="34" t="s">
        <v>127</v>
      </c>
      <c r="E20" s="34" t="s">
        <v>128</v>
      </c>
      <c r="F20" s="35" t="s">
        <v>129</v>
      </c>
      <c r="G20" s="36"/>
    </row>
    <row r="21" spans="1:8" x14ac:dyDescent="0.3">
      <c r="A21" s="8" t="s">
        <v>137</v>
      </c>
      <c r="B21" s="23" t="s">
        <v>100</v>
      </c>
      <c r="C21" s="37" t="s">
        <v>138</v>
      </c>
      <c r="D21" s="24" t="s">
        <v>139</v>
      </c>
      <c r="E21" s="24" t="s">
        <v>140</v>
      </c>
      <c r="F21" s="25" t="s">
        <v>141</v>
      </c>
      <c r="G21" s="26"/>
    </row>
    <row r="22" spans="1:8" x14ac:dyDescent="0.3">
      <c r="A22" s="8"/>
      <c r="B22" s="27" t="s">
        <v>105</v>
      </c>
      <c r="C22" s="28" t="s">
        <v>106</v>
      </c>
      <c r="D22" s="29" t="s">
        <v>107</v>
      </c>
      <c r="E22" s="29" t="s">
        <v>108</v>
      </c>
      <c r="F22" s="30" t="s">
        <v>109</v>
      </c>
      <c r="G22" s="31"/>
    </row>
    <row r="23" spans="1:8" x14ac:dyDescent="0.3">
      <c r="A23" s="8"/>
      <c r="B23" s="27" t="s">
        <v>110</v>
      </c>
      <c r="C23" s="126" t="s">
        <v>142</v>
      </c>
      <c r="D23" s="126" t="s">
        <v>143</v>
      </c>
      <c r="E23" s="126" t="s">
        <v>144</v>
      </c>
      <c r="F23" s="127" t="s">
        <v>145</v>
      </c>
      <c r="G23" s="128" t="s">
        <v>146</v>
      </c>
      <c r="H23" s="38"/>
    </row>
    <row r="24" spans="1:8" x14ac:dyDescent="0.3">
      <c r="A24" s="8"/>
      <c r="B24" s="27" t="s">
        <v>116</v>
      </c>
      <c r="C24" s="129" t="s">
        <v>147</v>
      </c>
      <c r="D24" s="129" t="s">
        <v>148</v>
      </c>
      <c r="E24" s="129" t="s">
        <v>149</v>
      </c>
      <c r="F24" s="130" t="s">
        <v>11</v>
      </c>
      <c r="G24" s="128" t="s">
        <v>146</v>
      </c>
    </row>
    <row r="25" spans="1:8" x14ac:dyDescent="0.3">
      <c r="A25" s="8"/>
      <c r="B25" s="27" t="s">
        <v>121</v>
      </c>
      <c r="C25" s="29" t="s">
        <v>93</v>
      </c>
      <c r="D25" s="29" t="s">
        <v>93</v>
      </c>
      <c r="E25" s="29" t="s">
        <v>93</v>
      </c>
      <c r="F25" s="32"/>
      <c r="G25" s="31"/>
    </row>
    <row r="26" spans="1:8" x14ac:dyDescent="0.3">
      <c r="A26" s="8"/>
      <c r="B26" s="27" t="s">
        <v>122</v>
      </c>
      <c r="C26" s="29" t="s">
        <v>93</v>
      </c>
      <c r="D26" s="29" t="s">
        <v>93</v>
      </c>
      <c r="E26" s="29" t="s">
        <v>93</v>
      </c>
      <c r="F26" s="32"/>
      <c r="G26" s="31"/>
    </row>
    <row r="27" spans="1:8" x14ac:dyDescent="0.3">
      <c r="A27" s="8"/>
      <c r="B27" s="27" t="s">
        <v>123</v>
      </c>
      <c r="C27" s="29" t="s">
        <v>93</v>
      </c>
      <c r="D27" s="29" t="s">
        <v>93</v>
      </c>
      <c r="E27" s="29" t="s">
        <v>93</v>
      </c>
      <c r="F27" s="32"/>
      <c r="G27" s="31"/>
    </row>
    <row r="28" spans="1:8" x14ac:dyDescent="0.3">
      <c r="A28" s="8"/>
      <c r="B28" s="27" t="s">
        <v>124</v>
      </c>
      <c r="C28" s="29" t="s">
        <v>93</v>
      </c>
      <c r="D28" s="29" t="s">
        <v>93</v>
      </c>
      <c r="E28" s="29" t="s">
        <v>93</v>
      </c>
      <c r="F28" s="32"/>
      <c r="G28" s="31"/>
    </row>
    <row r="29" spans="1:8" x14ac:dyDescent="0.3">
      <c r="A29" s="8"/>
      <c r="B29" s="33" t="s">
        <v>125</v>
      </c>
      <c r="C29" s="34" t="s">
        <v>126</v>
      </c>
      <c r="D29" s="34" t="s">
        <v>127</v>
      </c>
      <c r="E29" s="34" t="s">
        <v>128</v>
      </c>
      <c r="F29" s="35" t="s">
        <v>129</v>
      </c>
      <c r="G29" s="36"/>
    </row>
    <row r="30" spans="1:8" x14ac:dyDescent="0.3">
      <c r="A30" s="9" t="s">
        <v>150</v>
      </c>
      <c r="B30" s="9"/>
      <c r="C30" s="9"/>
      <c r="D30" s="9"/>
      <c r="E30" s="9"/>
      <c r="F30" s="9"/>
      <c r="G30" s="9"/>
    </row>
    <row r="31" spans="1:8" x14ac:dyDescent="0.3">
      <c r="A31" s="8" t="s">
        <v>151</v>
      </c>
      <c r="B31" s="23" t="s">
        <v>100</v>
      </c>
      <c r="C31" s="24" t="s">
        <v>152</v>
      </c>
      <c r="D31" s="24" t="s">
        <v>153</v>
      </c>
      <c r="E31" s="24" t="s">
        <v>154</v>
      </c>
      <c r="F31" s="25" t="s">
        <v>155</v>
      </c>
      <c r="G31" s="131" t="s">
        <v>156</v>
      </c>
    </row>
    <row r="32" spans="1:8" x14ac:dyDescent="0.3">
      <c r="A32" s="8"/>
      <c r="B32" s="27" t="s">
        <v>105</v>
      </c>
      <c r="C32" s="29">
        <v>18</v>
      </c>
      <c r="D32" s="29">
        <v>20</v>
      </c>
      <c r="E32" s="29">
        <v>21</v>
      </c>
      <c r="F32" s="30" t="s">
        <v>5</v>
      </c>
      <c r="G32" s="31"/>
    </row>
    <row r="33" spans="1:7" x14ac:dyDescent="0.3">
      <c r="A33" s="8"/>
      <c r="B33" s="27" t="s">
        <v>110</v>
      </c>
      <c r="C33" s="29" t="s">
        <v>157</v>
      </c>
      <c r="D33" s="29" t="s">
        <v>158</v>
      </c>
      <c r="E33" s="29" t="s">
        <v>159</v>
      </c>
      <c r="F33" s="32" t="s">
        <v>5</v>
      </c>
      <c r="G33" s="31"/>
    </row>
    <row r="34" spans="1:7" x14ac:dyDescent="0.3">
      <c r="A34" s="8"/>
      <c r="B34" s="27" t="s">
        <v>116</v>
      </c>
      <c r="C34" s="29" t="s">
        <v>160</v>
      </c>
      <c r="D34" s="29" t="s">
        <v>161</v>
      </c>
      <c r="E34" s="29" t="s">
        <v>162</v>
      </c>
      <c r="F34" s="32" t="s">
        <v>5</v>
      </c>
      <c r="G34" s="31"/>
    </row>
    <row r="35" spans="1:7" x14ac:dyDescent="0.3">
      <c r="A35" s="8"/>
      <c r="B35" s="27" t="s">
        <v>121</v>
      </c>
      <c r="C35" s="29" t="s">
        <v>93</v>
      </c>
      <c r="D35" s="29" t="s">
        <v>93</v>
      </c>
      <c r="E35" s="29" t="s">
        <v>93</v>
      </c>
      <c r="F35" s="32"/>
      <c r="G35" s="31"/>
    </row>
    <row r="36" spans="1:7" x14ac:dyDescent="0.3">
      <c r="A36" s="8"/>
      <c r="B36" s="27" t="s">
        <v>122</v>
      </c>
      <c r="C36" s="29" t="s">
        <v>93</v>
      </c>
      <c r="D36" s="29" t="s">
        <v>93</v>
      </c>
      <c r="E36" s="29" t="s">
        <v>93</v>
      </c>
      <c r="F36" s="32"/>
      <c r="G36" s="31"/>
    </row>
    <row r="37" spans="1:7" x14ac:dyDescent="0.3">
      <c r="A37" s="8"/>
      <c r="B37" s="27" t="s">
        <v>123</v>
      </c>
      <c r="C37" s="29" t="s">
        <v>93</v>
      </c>
      <c r="D37" s="29" t="s">
        <v>93</v>
      </c>
      <c r="E37" s="29" t="s">
        <v>93</v>
      </c>
      <c r="F37" s="32"/>
      <c r="G37" s="31"/>
    </row>
    <row r="38" spans="1:7" x14ac:dyDescent="0.3">
      <c r="A38" s="8"/>
      <c r="B38" s="27" t="s">
        <v>124</v>
      </c>
      <c r="C38" s="29" t="s">
        <v>93</v>
      </c>
      <c r="D38" s="29" t="s">
        <v>93</v>
      </c>
      <c r="E38" s="29" t="s">
        <v>93</v>
      </c>
      <c r="F38" s="32"/>
      <c r="G38" s="31"/>
    </row>
    <row r="39" spans="1:7" x14ac:dyDescent="0.3">
      <c r="A39" s="8"/>
      <c r="B39" s="33" t="s">
        <v>125</v>
      </c>
      <c r="C39" s="34" t="s">
        <v>126</v>
      </c>
      <c r="D39" s="34" t="s">
        <v>127</v>
      </c>
      <c r="E39" s="34" t="s">
        <v>128</v>
      </c>
      <c r="F39" s="35" t="s">
        <v>129</v>
      </c>
      <c r="G39" s="36"/>
    </row>
  </sheetData>
  <mergeCells count="6">
    <mergeCell ref="A31:A39"/>
    <mergeCell ref="A2:G2"/>
    <mergeCell ref="A3:A11"/>
    <mergeCell ref="A12:A20"/>
    <mergeCell ref="A21:A29"/>
    <mergeCell ref="A30:G30"/>
  </mergeCell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9"/>
  <sheetViews>
    <sheetView zoomScale="65" zoomScaleNormal="65" workbookViewId="0">
      <selection activeCell="G18" sqref="G18"/>
    </sheetView>
  </sheetViews>
  <sheetFormatPr defaultRowHeight="14.4" x14ac:dyDescent="0.3"/>
  <cols>
    <col min="1" max="1" width="10.33203125" customWidth="1"/>
    <col min="2" max="2" width="48.21875" customWidth="1"/>
    <col min="3" max="3" width="12.77734375" style="18" customWidth="1"/>
    <col min="4" max="4" width="9.77734375" style="18" customWidth="1"/>
    <col min="5" max="5" width="10.77734375" style="18" customWidth="1"/>
    <col min="6" max="6" width="14.77734375" customWidth="1"/>
    <col min="7" max="7" width="255.77734375" style="137" customWidth="1"/>
    <col min="8" max="1025" width="9.109375" customWidth="1"/>
  </cols>
  <sheetData>
    <row r="1" spans="1:7" x14ac:dyDescent="0.3">
      <c r="A1" s="19" t="s">
        <v>95</v>
      </c>
      <c r="B1" s="20" t="s">
        <v>96</v>
      </c>
      <c r="C1" s="21">
        <v>2015</v>
      </c>
      <c r="D1" s="21">
        <v>2030</v>
      </c>
      <c r="E1" s="21">
        <v>2050</v>
      </c>
      <c r="F1" s="20" t="s">
        <v>0</v>
      </c>
      <c r="G1" s="132" t="s">
        <v>97</v>
      </c>
    </row>
    <row r="2" spans="1:7" x14ac:dyDescent="0.3">
      <c r="A2" s="9" t="s">
        <v>163</v>
      </c>
      <c r="B2" s="9"/>
      <c r="C2" s="9"/>
      <c r="D2" s="9"/>
      <c r="E2" s="9"/>
      <c r="F2" s="9"/>
      <c r="G2" s="9"/>
    </row>
    <row r="3" spans="1:7" x14ac:dyDescent="0.3">
      <c r="A3" s="8" t="s">
        <v>164</v>
      </c>
      <c r="B3" s="23" t="s">
        <v>100</v>
      </c>
      <c r="C3" s="24" t="s">
        <v>165</v>
      </c>
      <c r="D3" s="40">
        <v>50</v>
      </c>
      <c r="E3" s="40">
        <v>50</v>
      </c>
      <c r="F3" s="41" t="s">
        <v>166</v>
      </c>
      <c r="G3" s="131" t="s">
        <v>380</v>
      </c>
    </row>
    <row r="4" spans="1:7" x14ac:dyDescent="0.3">
      <c r="A4" s="8"/>
      <c r="B4" s="27" t="s">
        <v>105</v>
      </c>
      <c r="C4" s="29" t="s">
        <v>167</v>
      </c>
      <c r="D4" s="42" t="s">
        <v>168</v>
      </c>
      <c r="E4" s="42" t="s">
        <v>169</v>
      </c>
      <c r="F4" s="30" t="s">
        <v>109</v>
      </c>
      <c r="G4" s="133"/>
    </row>
    <row r="5" spans="1:7" x14ac:dyDescent="0.3">
      <c r="A5" s="8"/>
      <c r="B5" s="27" t="s">
        <v>110</v>
      </c>
      <c r="C5" s="43" t="s">
        <v>170</v>
      </c>
      <c r="D5" s="29" t="s">
        <v>171</v>
      </c>
      <c r="E5" s="29" t="s">
        <v>172</v>
      </c>
      <c r="F5" s="30" t="s">
        <v>173</v>
      </c>
      <c r="G5" s="133"/>
    </row>
    <row r="6" spans="1:7" x14ac:dyDescent="0.3">
      <c r="A6" s="8"/>
      <c r="B6" s="27" t="s">
        <v>116</v>
      </c>
      <c r="C6" s="29" t="s">
        <v>174</v>
      </c>
      <c r="D6" s="29" t="s">
        <v>175</v>
      </c>
      <c r="E6" s="29" t="s">
        <v>176</v>
      </c>
      <c r="F6" s="30" t="s">
        <v>177</v>
      </c>
      <c r="G6" s="133"/>
    </row>
    <row r="7" spans="1:7" x14ac:dyDescent="0.3">
      <c r="A7" s="8"/>
      <c r="B7" s="27" t="s">
        <v>121</v>
      </c>
      <c r="C7" s="29" t="s">
        <v>93</v>
      </c>
      <c r="D7" s="29" t="s">
        <v>93</v>
      </c>
      <c r="E7" s="29" t="s">
        <v>93</v>
      </c>
      <c r="F7" s="30"/>
      <c r="G7" s="133"/>
    </row>
    <row r="8" spans="1:7" x14ac:dyDescent="0.3">
      <c r="A8" s="8"/>
      <c r="B8" s="27" t="s">
        <v>122</v>
      </c>
      <c r="C8" s="29" t="s">
        <v>93</v>
      </c>
      <c r="D8" s="29" t="s">
        <v>93</v>
      </c>
      <c r="E8" s="29" t="s">
        <v>93</v>
      </c>
      <c r="F8" s="39"/>
      <c r="G8" s="128" t="s">
        <v>382</v>
      </c>
    </row>
    <row r="9" spans="1:7" x14ac:dyDescent="0.3">
      <c r="A9" s="8"/>
      <c r="B9" s="27" t="s">
        <v>123</v>
      </c>
      <c r="C9" s="29" t="s">
        <v>93</v>
      </c>
      <c r="D9" s="29" t="s">
        <v>93</v>
      </c>
      <c r="E9" s="29" t="s">
        <v>93</v>
      </c>
      <c r="F9" s="39"/>
      <c r="G9" s="134" t="s">
        <v>381</v>
      </c>
    </row>
    <row r="10" spans="1:7" x14ac:dyDescent="0.3">
      <c r="A10" s="8"/>
      <c r="B10" s="27" t="s">
        <v>124</v>
      </c>
      <c r="C10" s="29" t="s">
        <v>93</v>
      </c>
      <c r="D10" s="29" t="s">
        <v>93</v>
      </c>
      <c r="E10" s="29" t="s">
        <v>93</v>
      </c>
      <c r="F10" s="39"/>
      <c r="G10" s="133"/>
    </row>
    <row r="11" spans="1:7" x14ac:dyDescent="0.3">
      <c r="A11" s="8"/>
      <c r="B11" s="44" t="s">
        <v>125</v>
      </c>
      <c r="C11" s="45">
        <v>20</v>
      </c>
      <c r="D11" s="45">
        <v>25</v>
      </c>
      <c r="E11" s="45">
        <v>25</v>
      </c>
      <c r="F11" s="35" t="s">
        <v>109</v>
      </c>
      <c r="G11" s="135"/>
    </row>
    <row r="12" spans="1:7" x14ac:dyDescent="0.3">
      <c r="A12" s="8" t="s">
        <v>179</v>
      </c>
      <c r="B12" s="23" t="s">
        <v>100</v>
      </c>
      <c r="C12" s="24" t="s">
        <v>180</v>
      </c>
      <c r="D12" s="40">
        <v>35</v>
      </c>
      <c r="E12" s="40">
        <v>35</v>
      </c>
      <c r="F12" s="41" t="s">
        <v>181</v>
      </c>
      <c r="G12" s="136" t="s">
        <v>182</v>
      </c>
    </row>
    <row r="13" spans="1:7" x14ac:dyDescent="0.3">
      <c r="A13" s="8"/>
      <c r="B13" s="27" t="s">
        <v>105</v>
      </c>
      <c r="C13" s="29" t="s">
        <v>183</v>
      </c>
      <c r="D13" s="29" t="s">
        <v>183</v>
      </c>
      <c r="E13" s="29" t="s">
        <v>183</v>
      </c>
      <c r="F13" s="46" t="s">
        <v>184</v>
      </c>
      <c r="G13" s="133"/>
    </row>
    <row r="14" spans="1:7" x14ac:dyDescent="0.3">
      <c r="A14" s="8"/>
      <c r="B14" s="27" t="s">
        <v>110</v>
      </c>
      <c r="C14" s="47">
        <v>4000</v>
      </c>
      <c r="D14" s="47">
        <v>3600</v>
      </c>
      <c r="E14" s="47">
        <v>3400</v>
      </c>
      <c r="F14" s="39" t="s">
        <v>7</v>
      </c>
      <c r="G14" s="133"/>
    </row>
    <row r="15" spans="1:7" x14ac:dyDescent="0.3">
      <c r="A15" s="8"/>
      <c r="B15" s="27" t="s">
        <v>116</v>
      </c>
      <c r="C15" s="29" t="s">
        <v>185</v>
      </c>
      <c r="D15" s="29" t="s">
        <v>186</v>
      </c>
      <c r="E15" s="29" t="s">
        <v>187</v>
      </c>
      <c r="F15" s="39" t="s">
        <v>7</v>
      </c>
      <c r="G15" s="133"/>
    </row>
    <row r="16" spans="1:7" x14ac:dyDescent="0.3">
      <c r="A16" s="8"/>
      <c r="B16" s="27" t="s">
        <v>121</v>
      </c>
      <c r="C16" s="29" t="s">
        <v>93</v>
      </c>
      <c r="D16" s="29" t="s">
        <v>93</v>
      </c>
      <c r="E16" s="29" t="s">
        <v>93</v>
      </c>
      <c r="F16" s="30"/>
      <c r="G16" s="133"/>
    </row>
    <row r="17" spans="1:7" x14ac:dyDescent="0.3">
      <c r="A17" s="8"/>
      <c r="B17" s="27" t="s">
        <v>122</v>
      </c>
      <c r="C17" s="29" t="s">
        <v>93</v>
      </c>
      <c r="D17" s="29" t="s">
        <v>93</v>
      </c>
      <c r="E17" s="29" t="s">
        <v>93</v>
      </c>
      <c r="F17" s="39"/>
      <c r="G17" s="128" t="s">
        <v>383</v>
      </c>
    </row>
    <row r="18" spans="1:7" x14ac:dyDescent="0.3">
      <c r="A18" s="8"/>
      <c r="B18" s="27" t="s">
        <v>123</v>
      </c>
      <c r="C18" s="29" t="s">
        <v>93</v>
      </c>
      <c r="D18" s="29" t="s">
        <v>93</v>
      </c>
      <c r="E18" s="29" t="s">
        <v>93</v>
      </c>
      <c r="F18" s="39"/>
      <c r="G18" s="133"/>
    </row>
    <row r="19" spans="1:7" x14ac:dyDescent="0.3">
      <c r="A19" s="8"/>
      <c r="B19" s="27" t="s">
        <v>124</v>
      </c>
      <c r="C19" s="29" t="s">
        <v>93</v>
      </c>
      <c r="D19" s="29" t="s">
        <v>93</v>
      </c>
      <c r="E19" s="29" t="s">
        <v>93</v>
      </c>
      <c r="F19" s="39"/>
      <c r="G19" s="133"/>
    </row>
    <row r="20" spans="1:7" x14ac:dyDescent="0.3">
      <c r="A20" s="8"/>
      <c r="B20" s="44" t="s">
        <v>125</v>
      </c>
      <c r="C20" s="45">
        <v>20</v>
      </c>
      <c r="D20" s="45">
        <v>20</v>
      </c>
      <c r="E20" s="45">
        <v>20</v>
      </c>
      <c r="F20" s="48" t="s">
        <v>7</v>
      </c>
      <c r="G20" s="135"/>
    </row>
    <row r="21" spans="1:7" x14ac:dyDescent="0.3">
      <c r="A21" s="8" t="s">
        <v>188</v>
      </c>
      <c r="B21" s="23" t="s">
        <v>100</v>
      </c>
      <c r="C21" s="24" t="s">
        <v>189</v>
      </c>
      <c r="D21" s="40">
        <v>50</v>
      </c>
      <c r="E21" s="40">
        <v>50</v>
      </c>
      <c r="F21" s="41" t="s">
        <v>166</v>
      </c>
      <c r="G21" s="136" t="s">
        <v>182</v>
      </c>
    </row>
    <row r="22" spans="1:7" x14ac:dyDescent="0.3">
      <c r="A22" s="8"/>
      <c r="B22" s="27" t="s">
        <v>105</v>
      </c>
      <c r="C22" s="29" t="s">
        <v>190</v>
      </c>
      <c r="D22" s="42" t="s">
        <v>191</v>
      </c>
      <c r="E22" s="42" t="s">
        <v>192</v>
      </c>
      <c r="F22" s="30" t="s">
        <v>109</v>
      </c>
      <c r="G22" s="133"/>
    </row>
    <row r="23" spans="1:7" x14ac:dyDescent="0.3">
      <c r="A23" s="8"/>
      <c r="B23" s="27" t="s">
        <v>110</v>
      </c>
      <c r="C23" s="29" t="s">
        <v>193</v>
      </c>
      <c r="D23" s="29" t="s">
        <v>194</v>
      </c>
      <c r="E23" s="29" t="s">
        <v>195</v>
      </c>
      <c r="F23" s="30" t="s">
        <v>109</v>
      </c>
      <c r="G23" s="128" t="s">
        <v>196</v>
      </c>
    </row>
    <row r="24" spans="1:7" x14ac:dyDescent="0.3">
      <c r="A24" s="8"/>
      <c r="B24" s="27" t="s">
        <v>116</v>
      </c>
      <c r="C24" s="29" t="s">
        <v>197</v>
      </c>
      <c r="D24" s="29" t="s">
        <v>198</v>
      </c>
      <c r="E24" s="29" t="s">
        <v>199</v>
      </c>
      <c r="F24" s="39" t="s">
        <v>7</v>
      </c>
      <c r="G24" s="128" t="s">
        <v>200</v>
      </c>
    </row>
    <row r="25" spans="1:7" x14ac:dyDescent="0.3">
      <c r="A25" s="8"/>
      <c r="B25" s="27" t="s">
        <v>121</v>
      </c>
      <c r="C25" s="29" t="s">
        <v>93</v>
      </c>
      <c r="D25" s="29" t="s">
        <v>93</v>
      </c>
      <c r="E25" s="29" t="s">
        <v>93</v>
      </c>
      <c r="F25" s="30"/>
      <c r="G25" s="133"/>
    </row>
    <row r="26" spans="1:7" x14ac:dyDescent="0.3">
      <c r="A26" s="8"/>
      <c r="B26" s="27" t="s">
        <v>122</v>
      </c>
      <c r="C26" s="29" t="s">
        <v>93</v>
      </c>
      <c r="D26" s="29" t="s">
        <v>93</v>
      </c>
      <c r="E26" s="29" t="s">
        <v>93</v>
      </c>
      <c r="F26" s="39"/>
      <c r="G26" s="133" t="s">
        <v>178</v>
      </c>
    </row>
    <row r="27" spans="1:7" x14ac:dyDescent="0.3">
      <c r="A27" s="8"/>
      <c r="B27" s="27" t="s">
        <v>123</v>
      </c>
      <c r="C27" s="29" t="s">
        <v>93</v>
      </c>
      <c r="D27" s="29" t="s">
        <v>93</v>
      </c>
      <c r="E27" s="29" t="s">
        <v>93</v>
      </c>
      <c r="F27" s="39"/>
      <c r="G27" s="133"/>
    </row>
    <row r="28" spans="1:7" x14ac:dyDescent="0.3">
      <c r="A28" s="8"/>
      <c r="B28" s="27" t="s">
        <v>124</v>
      </c>
      <c r="C28" s="29" t="s">
        <v>93</v>
      </c>
      <c r="D28" s="29" t="s">
        <v>93</v>
      </c>
      <c r="E28" s="29" t="s">
        <v>93</v>
      </c>
      <c r="F28" s="39"/>
      <c r="G28" s="133"/>
    </row>
    <row r="29" spans="1:7" x14ac:dyDescent="0.3">
      <c r="A29" s="8"/>
      <c r="B29" s="44" t="s">
        <v>125</v>
      </c>
      <c r="C29" s="45">
        <v>20</v>
      </c>
      <c r="D29" s="45">
        <v>30</v>
      </c>
      <c r="E29" s="45">
        <v>30</v>
      </c>
      <c r="F29" s="35" t="s">
        <v>109</v>
      </c>
      <c r="G29" s="135"/>
    </row>
    <row r="30" spans="1:7" x14ac:dyDescent="0.3">
      <c r="A30" s="9" t="s">
        <v>201</v>
      </c>
      <c r="B30" s="9"/>
      <c r="C30" s="9"/>
      <c r="D30" s="9"/>
      <c r="E30" s="9"/>
      <c r="F30" s="9"/>
      <c r="G30" s="9"/>
    </row>
    <row r="31" spans="1:7" x14ac:dyDescent="0.3">
      <c r="A31" s="8" t="s">
        <v>202</v>
      </c>
      <c r="B31" s="23" t="s">
        <v>100</v>
      </c>
      <c r="C31" s="24" t="s">
        <v>203</v>
      </c>
      <c r="D31" s="40">
        <v>40</v>
      </c>
      <c r="E31" s="40">
        <v>40</v>
      </c>
      <c r="F31" s="41" t="s">
        <v>181</v>
      </c>
      <c r="G31" s="131" t="s">
        <v>204</v>
      </c>
    </row>
    <row r="32" spans="1:7" x14ac:dyDescent="0.3">
      <c r="A32" s="8"/>
      <c r="B32" s="27" t="s">
        <v>105</v>
      </c>
      <c r="C32" s="29" t="s">
        <v>183</v>
      </c>
      <c r="D32" s="29" t="s">
        <v>183</v>
      </c>
      <c r="E32" s="29" t="s">
        <v>183</v>
      </c>
      <c r="F32" s="46" t="s">
        <v>184</v>
      </c>
      <c r="G32" s="128"/>
    </row>
    <row r="33" spans="1:7" x14ac:dyDescent="0.3">
      <c r="A33" s="8"/>
      <c r="B33" s="27" t="s">
        <v>110</v>
      </c>
      <c r="C33" s="29">
        <v>4000</v>
      </c>
      <c r="D33" s="29">
        <v>3600</v>
      </c>
      <c r="E33" s="29">
        <v>3400</v>
      </c>
      <c r="F33" s="30" t="s">
        <v>205</v>
      </c>
      <c r="G33" s="133" t="s">
        <v>206</v>
      </c>
    </row>
    <row r="34" spans="1:7" x14ac:dyDescent="0.3">
      <c r="A34" s="8"/>
      <c r="B34" s="27" t="s">
        <v>116</v>
      </c>
      <c r="C34" s="29" t="s">
        <v>185</v>
      </c>
      <c r="D34" s="29" t="s">
        <v>186</v>
      </c>
      <c r="E34" s="29" t="s">
        <v>187</v>
      </c>
      <c r="F34" s="39" t="s">
        <v>7</v>
      </c>
      <c r="G34" s="133"/>
    </row>
    <row r="35" spans="1:7" x14ac:dyDescent="0.3">
      <c r="A35" s="8"/>
      <c r="B35" s="27" t="s">
        <v>121</v>
      </c>
      <c r="C35" s="29" t="s">
        <v>93</v>
      </c>
      <c r="D35" s="29" t="s">
        <v>93</v>
      </c>
      <c r="E35" s="29" t="s">
        <v>93</v>
      </c>
      <c r="F35" s="30"/>
      <c r="G35" s="133"/>
    </row>
    <row r="36" spans="1:7" x14ac:dyDescent="0.3">
      <c r="A36" s="8"/>
      <c r="B36" s="27" t="s">
        <v>122</v>
      </c>
      <c r="C36" s="29" t="s">
        <v>93</v>
      </c>
      <c r="D36" s="29" t="s">
        <v>93</v>
      </c>
      <c r="E36" s="29" t="s">
        <v>93</v>
      </c>
      <c r="F36" s="39"/>
      <c r="G36" s="128" t="s">
        <v>207</v>
      </c>
    </row>
    <row r="37" spans="1:7" x14ac:dyDescent="0.3">
      <c r="A37" s="8"/>
      <c r="B37" s="27" t="s">
        <v>123</v>
      </c>
      <c r="C37" s="29" t="s">
        <v>93</v>
      </c>
      <c r="D37" s="29" t="s">
        <v>93</v>
      </c>
      <c r="E37" s="29" t="s">
        <v>93</v>
      </c>
      <c r="F37" s="39"/>
      <c r="G37" s="128" t="s">
        <v>384</v>
      </c>
    </row>
    <row r="38" spans="1:7" x14ac:dyDescent="0.3">
      <c r="A38" s="8"/>
      <c r="B38" s="27" t="s">
        <v>124</v>
      </c>
      <c r="C38" s="29" t="s">
        <v>93</v>
      </c>
      <c r="D38" s="29" t="s">
        <v>93</v>
      </c>
      <c r="E38" s="29" t="s">
        <v>93</v>
      </c>
      <c r="F38" s="39"/>
      <c r="G38" s="128" t="s">
        <v>385</v>
      </c>
    </row>
    <row r="39" spans="1:7" x14ac:dyDescent="0.3">
      <c r="A39" s="8"/>
      <c r="B39" s="44" t="s">
        <v>125</v>
      </c>
      <c r="C39" s="45">
        <v>20</v>
      </c>
      <c r="D39" s="45">
        <v>20</v>
      </c>
      <c r="E39" s="45">
        <v>20</v>
      </c>
      <c r="F39" s="48" t="s">
        <v>7</v>
      </c>
      <c r="G39" s="135"/>
    </row>
  </sheetData>
  <mergeCells count="6">
    <mergeCell ref="A31:A39"/>
    <mergeCell ref="A2:G2"/>
    <mergeCell ref="A3:A11"/>
    <mergeCell ref="A12:A20"/>
    <mergeCell ref="A21:A29"/>
    <mergeCell ref="A30:G30"/>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zoomScale="65" zoomScaleNormal="65" workbookViewId="0">
      <selection activeCell="C18" sqref="C18"/>
    </sheetView>
  </sheetViews>
  <sheetFormatPr defaultRowHeight="14.4" x14ac:dyDescent="0.3"/>
  <cols>
    <col min="1" max="1" width="10.33203125" customWidth="1"/>
    <col min="2" max="2" width="52" customWidth="1"/>
    <col min="3" max="3" width="12.109375" style="18" customWidth="1"/>
    <col min="4" max="4" width="13.6640625" style="18" customWidth="1"/>
    <col min="5" max="5" width="12.109375" style="18" customWidth="1"/>
    <col min="6" max="6" width="10.109375" customWidth="1"/>
    <col min="7" max="7" width="12.6640625" customWidth="1"/>
    <col min="8" max="1025" width="8.5546875" customWidth="1"/>
  </cols>
  <sheetData>
    <row r="1" spans="1:16" x14ac:dyDescent="0.3">
      <c r="A1" s="19" t="s">
        <v>95</v>
      </c>
      <c r="B1" s="20" t="s">
        <v>96</v>
      </c>
      <c r="C1" s="21">
        <v>2015</v>
      </c>
      <c r="D1" s="21">
        <v>2030</v>
      </c>
      <c r="E1" s="21">
        <v>2050</v>
      </c>
      <c r="F1" s="22" t="s">
        <v>0</v>
      </c>
      <c r="G1" s="49" t="s">
        <v>97</v>
      </c>
    </row>
    <row r="2" spans="1:16" x14ac:dyDescent="0.3">
      <c r="A2" s="7" t="s">
        <v>208</v>
      </c>
      <c r="B2" s="7"/>
      <c r="C2" s="7"/>
      <c r="D2" s="7"/>
      <c r="E2" s="7"/>
      <c r="F2" s="7"/>
      <c r="G2" s="7"/>
    </row>
    <row r="3" spans="1:16" ht="14.4" customHeight="1" x14ac:dyDescent="0.3">
      <c r="A3" s="6" t="s">
        <v>209</v>
      </c>
      <c r="B3" s="23" t="s">
        <v>100</v>
      </c>
      <c r="C3" s="50" t="s">
        <v>210</v>
      </c>
      <c r="D3" s="50" t="s">
        <v>210</v>
      </c>
      <c r="E3" s="50" t="s">
        <v>210</v>
      </c>
      <c r="F3" s="51" t="s">
        <v>55</v>
      </c>
      <c r="G3" s="26"/>
      <c r="H3" s="52"/>
      <c r="I3" s="52"/>
      <c r="J3" s="52"/>
      <c r="K3" s="52"/>
      <c r="L3" s="52"/>
      <c r="M3" s="52"/>
      <c r="N3" s="52"/>
      <c r="O3" s="52"/>
      <c r="P3" s="52"/>
    </row>
    <row r="4" spans="1:16" x14ac:dyDescent="0.3">
      <c r="A4" s="6"/>
      <c r="B4" s="27" t="s">
        <v>110</v>
      </c>
      <c r="C4" s="53" t="s">
        <v>211</v>
      </c>
      <c r="D4" s="29">
        <v>1500</v>
      </c>
      <c r="E4" s="29">
        <v>1500</v>
      </c>
      <c r="F4" s="54" t="s">
        <v>212</v>
      </c>
      <c r="G4" s="31"/>
    </row>
    <row r="5" spans="1:16" x14ac:dyDescent="0.3">
      <c r="A5" s="6"/>
      <c r="B5" s="27" t="s">
        <v>213</v>
      </c>
      <c r="C5" s="29">
        <f>1600*2%</f>
        <v>32</v>
      </c>
      <c r="D5" s="29">
        <f>1600*2%</f>
        <v>32</v>
      </c>
      <c r="E5" s="29">
        <f>1600*2%</f>
        <v>32</v>
      </c>
      <c r="F5" s="32" t="s">
        <v>21</v>
      </c>
      <c r="G5" s="31"/>
    </row>
    <row r="6" spans="1:16" x14ac:dyDescent="0.3">
      <c r="A6" s="6"/>
      <c r="B6" s="27" t="s">
        <v>214</v>
      </c>
      <c r="C6" s="29">
        <v>0</v>
      </c>
      <c r="D6" s="29">
        <v>0</v>
      </c>
      <c r="E6" s="29">
        <v>0</v>
      </c>
      <c r="F6" s="55" t="s">
        <v>59</v>
      </c>
      <c r="G6" s="31"/>
    </row>
    <row r="7" spans="1:16" x14ac:dyDescent="0.3">
      <c r="A7" s="6"/>
      <c r="B7" s="27" t="s">
        <v>121</v>
      </c>
      <c r="C7" s="29">
        <v>0</v>
      </c>
      <c r="D7" s="29">
        <v>0</v>
      </c>
      <c r="E7" s="29">
        <v>0</v>
      </c>
      <c r="F7" s="55" t="s">
        <v>59</v>
      </c>
      <c r="G7" s="31"/>
    </row>
    <row r="8" spans="1:16" x14ac:dyDescent="0.3">
      <c r="A8" s="6"/>
      <c r="B8" s="27" t="s">
        <v>122</v>
      </c>
      <c r="C8" s="29" t="s">
        <v>91</v>
      </c>
      <c r="D8" s="29" t="s">
        <v>91</v>
      </c>
      <c r="E8" s="29" t="s">
        <v>91</v>
      </c>
      <c r="F8" s="32"/>
      <c r="G8" s="31"/>
    </row>
    <row r="9" spans="1:16" x14ac:dyDescent="0.3">
      <c r="A9" s="6"/>
      <c r="B9" s="27" t="s">
        <v>123</v>
      </c>
      <c r="C9" s="29" t="s">
        <v>91</v>
      </c>
      <c r="D9" s="29" t="s">
        <v>91</v>
      </c>
      <c r="E9" s="29" t="s">
        <v>91</v>
      </c>
      <c r="F9" s="32"/>
      <c r="G9" s="31"/>
    </row>
    <row r="10" spans="1:16" x14ac:dyDescent="0.3">
      <c r="A10" s="6"/>
      <c r="B10" s="27" t="s">
        <v>124</v>
      </c>
      <c r="C10" s="29" t="s">
        <v>91</v>
      </c>
      <c r="D10" s="29" t="s">
        <v>91</v>
      </c>
      <c r="E10" s="29" t="s">
        <v>91</v>
      </c>
      <c r="F10" s="32"/>
      <c r="G10" s="31"/>
    </row>
    <row r="11" spans="1:16" x14ac:dyDescent="0.3">
      <c r="A11" s="6"/>
      <c r="B11" s="44" t="s">
        <v>125</v>
      </c>
      <c r="C11" s="34">
        <v>50</v>
      </c>
      <c r="D11" s="34" t="s">
        <v>91</v>
      </c>
      <c r="E11" s="34" t="s">
        <v>91</v>
      </c>
      <c r="F11" s="48" t="s">
        <v>21</v>
      </c>
      <c r="G11" s="36"/>
    </row>
    <row r="12" spans="1:16" ht="14.4" customHeight="1" x14ac:dyDescent="0.3">
      <c r="A12" s="6" t="s">
        <v>215</v>
      </c>
      <c r="B12" s="56" t="s">
        <v>100</v>
      </c>
      <c r="C12" s="50" t="s">
        <v>210</v>
      </c>
      <c r="D12" s="50" t="s">
        <v>210</v>
      </c>
      <c r="E12" s="50" t="s">
        <v>210</v>
      </c>
      <c r="F12" s="57" t="s">
        <v>55</v>
      </c>
      <c r="G12" s="58"/>
    </row>
    <row r="13" spans="1:16" x14ac:dyDescent="0.3">
      <c r="A13" s="6"/>
      <c r="B13" s="27" t="s">
        <v>110</v>
      </c>
      <c r="C13" s="29" t="s">
        <v>216</v>
      </c>
      <c r="D13" s="29" t="s">
        <v>217</v>
      </c>
      <c r="E13" s="29" t="s">
        <v>217</v>
      </c>
      <c r="F13" s="30" t="s">
        <v>218</v>
      </c>
      <c r="G13" s="31"/>
    </row>
    <row r="14" spans="1:16" x14ac:dyDescent="0.3">
      <c r="A14" s="6"/>
      <c r="B14" s="27" t="s">
        <v>213</v>
      </c>
      <c r="C14" s="29">
        <v>82.5</v>
      </c>
      <c r="D14" s="29">
        <v>84.3</v>
      </c>
      <c r="E14" s="29">
        <v>83.4</v>
      </c>
      <c r="F14" s="32" t="s">
        <v>61</v>
      </c>
      <c r="G14" s="31"/>
    </row>
    <row r="15" spans="1:16" x14ac:dyDescent="0.3">
      <c r="A15" s="6"/>
      <c r="B15" s="27" t="s">
        <v>214</v>
      </c>
      <c r="C15" s="29">
        <v>5.0000000000000001E-3</v>
      </c>
      <c r="D15" s="29">
        <v>5.0000000000000001E-3</v>
      </c>
      <c r="E15" s="29">
        <v>5.0000000000000001E-3</v>
      </c>
      <c r="F15" s="32" t="s">
        <v>61</v>
      </c>
      <c r="G15" s="31"/>
    </row>
    <row r="16" spans="1:16" x14ac:dyDescent="0.3">
      <c r="A16" s="6"/>
      <c r="B16" s="27" t="s">
        <v>121</v>
      </c>
      <c r="C16" s="29">
        <v>0</v>
      </c>
      <c r="D16" s="29">
        <v>0</v>
      </c>
      <c r="E16" s="29">
        <v>0</v>
      </c>
      <c r="F16" s="55" t="s">
        <v>59</v>
      </c>
      <c r="G16" s="31"/>
    </row>
    <row r="17" spans="1:7" x14ac:dyDescent="0.3">
      <c r="A17" s="6"/>
      <c r="B17" s="27" t="s">
        <v>122</v>
      </c>
      <c r="C17" s="29" t="s">
        <v>91</v>
      </c>
      <c r="D17" s="29" t="s">
        <v>91</v>
      </c>
      <c r="E17" s="29" t="s">
        <v>91</v>
      </c>
      <c r="F17" s="32"/>
      <c r="G17" s="31"/>
    </row>
    <row r="18" spans="1:7" x14ac:dyDescent="0.3">
      <c r="A18" s="6"/>
      <c r="B18" s="27" t="s">
        <v>123</v>
      </c>
      <c r="C18" s="29" t="s">
        <v>91</v>
      </c>
      <c r="D18" s="29" t="s">
        <v>91</v>
      </c>
      <c r="E18" s="29" t="s">
        <v>91</v>
      </c>
      <c r="F18" s="32"/>
      <c r="G18" s="31"/>
    </row>
    <row r="19" spans="1:7" x14ac:dyDescent="0.3">
      <c r="A19" s="6"/>
      <c r="B19" s="27" t="s">
        <v>124</v>
      </c>
      <c r="C19" s="29" t="s">
        <v>91</v>
      </c>
      <c r="D19" s="29" t="s">
        <v>91</v>
      </c>
      <c r="E19" s="29" t="s">
        <v>91</v>
      </c>
      <c r="F19" s="32"/>
      <c r="G19" s="31"/>
    </row>
    <row r="20" spans="1:7" x14ac:dyDescent="0.3">
      <c r="A20" s="6"/>
      <c r="B20" s="44" t="s">
        <v>125</v>
      </c>
      <c r="C20" s="34">
        <v>60</v>
      </c>
      <c r="D20" s="34">
        <v>60</v>
      </c>
      <c r="E20" s="34">
        <v>60</v>
      </c>
      <c r="F20" s="48" t="s">
        <v>61</v>
      </c>
      <c r="G20" s="36"/>
    </row>
    <row r="21" spans="1:7" x14ac:dyDescent="0.3">
      <c r="A21" s="138" t="s">
        <v>219</v>
      </c>
      <c r="B21" s="138"/>
      <c r="C21" s="138"/>
      <c r="D21" s="138"/>
      <c r="E21" s="138"/>
      <c r="F21" s="138"/>
      <c r="G21" s="138"/>
    </row>
    <row r="22" spans="1:7" ht="14.4" customHeight="1" x14ac:dyDescent="0.3">
      <c r="A22" s="139" t="s">
        <v>220</v>
      </c>
      <c r="B22" s="140" t="s">
        <v>100</v>
      </c>
      <c r="C22" s="141" t="s">
        <v>210</v>
      </c>
      <c r="D22" s="141" t="s">
        <v>210</v>
      </c>
      <c r="E22" s="141" t="s">
        <v>210</v>
      </c>
      <c r="F22" s="142" t="s">
        <v>55</v>
      </c>
      <c r="G22" s="143"/>
    </row>
    <row r="23" spans="1:7" x14ac:dyDescent="0.3">
      <c r="A23" s="139"/>
      <c r="B23" s="144" t="s">
        <v>110</v>
      </c>
      <c r="C23" s="145" t="s">
        <v>221</v>
      </c>
      <c r="D23" s="145" t="s">
        <v>222</v>
      </c>
      <c r="E23" s="145" t="s">
        <v>222</v>
      </c>
      <c r="F23" s="127" t="s">
        <v>223</v>
      </c>
      <c r="G23" s="133"/>
    </row>
    <row r="24" spans="1:7" x14ac:dyDescent="0.3">
      <c r="A24" s="139"/>
      <c r="B24" s="144" t="s">
        <v>213</v>
      </c>
      <c r="C24" s="145">
        <v>18384</v>
      </c>
      <c r="D24" s="146" t="s">
        <v>224</v>
      </c>
      <c r="E24" s="146" t="s">
        <v>224</v>
      </c>
      <c r="F24" s="127" t="s">
        <v>223</v>
      </c>
      <c r="G24" s="133"/>
    </row>
    <row r="25" spans="1:7" x14ac:dyDescent="0.3">
      <c r="A25" s="139"/>
      <c r="B25" s="144" t="s">
        <v>214</v>
      </c>
      <c r="C25" s="126">
        <f>3/1000</f>
        <v>3.0000000000000001E-3</v>
      </c>
      <c r="D25" s="126">
        <v>3.0000000000000001E-3</v>
      </c>
      <c r="E25" s="126">
        <v>3.0000000000000001E-3</v>
      </c>
      <c r="F25" s="147" t="s">
        <v>61</v>
      </c>
      <c r="G25" s="133"/>
    </row>
    <row r="26" spans="1:7" x14ac:dyDescent="0.3">
      <c r="A26" s="139"/>
      <c r="B26" s="144" t="s">
        <v>121</v>
      </c>
      <c r="C26" s="126">
        <v>0</v>
      </c>
      <c r="D26" s="126">
        <v>0</v>
      </c>
      <c r="E26" s="126">
        <v>0</v>
      </c>
      <c r="F26" s="148" t="s">
        <v>59</v>
      </c>
      <c r="G26" s="133"/>
    </row>
    <row r="27" spans="1:7" x14ac:dyDescent="0.3">
      <c r="A27" s="139"/>
      <c r="B27" s="144" t="s">
        <v>122</v>
      </c>
      <c r="C27" s="126">
        <v>5</v>
      </c>
      <c r="D27" s="126" t="s">
        <v>91</v>
      </c>
      <c r="E27" s="126" t="s">
        <v>91</v>
      </c>
      <c r="F27" s="148" t="s">
        <v>65</v>
      </c>
      <c r="G27" s="133"/>
    </row>
    <row r="28" spans="1:7" x14ac:dyDescent="0.3">
      <c r="A28" s="139"/>
      <c r="B28" s="144" t="s">
        <v>123</v>
      </c>
      <c r="C28" s="149" t="s">
        <v>225</v>
      </c>
      <c r="D28" s="126" t="s">
        <v>91</v>
      </c>
      <c r="E28" s="126" t="s">
        <v>91</v>
      </c>
      <c r="F28" s="147" t="s">
        <v>65</v>
      </c>
      <c r="G28" s="133"/>
    </row>
    <row r="29" spans="1:7" x14ac:dyDescent="0.3">
      <c r="A29" s="139"/>
      <c r="B29" s="144" t="s">
        <v>124</v>
      </c>
      <c r="C29" s="149" t="s">
        <v>225</v>
      </c>
      <c r="D29" s="126" t="s">
        <v>91</v>
      </c>
      <c r="E29" s="126" t="s">
        <v>91</v>
      </c>
      <c r="F29" s="147" t="s">
        <v>65</v>
      </c>
      <c r="G29" s="133"/>
    </row>
    <row r="30" spans="1:7" x14ac:dyDescent="0.3">
      <c r="A30" s="139"/>
      <c r="B30" s="150" t="s">
        <v>125</v>
      </c>
      <c r="C30" s="151" t="s">
        <v>226</v>
      </c>
      <c r="D30" s="151">
        <v>60</v>
      </c>
      <c r="E30" s="151">
        <v>60</v>
      </c>
      <c r="F30" s="152" t="s">
        <v>223</v>
      </c>
      <c r="G30" s="153"/>
    </row>
    <row r="31" spans="1:7" ht="14.4" customHeight="1" x14ac:dyDescent="0.3">
      <c r="A31" s="154" t="s">
        <v>227</v>
      </c>
      <c r="B31" s="140" t="s">
        <v>100</v>
      </c>
      <c r="C31" s="141" t="s">
        <v>210</v>
      </c>
      <c r="D31" s="141" t="s">
        <v>210</v>
      </c>
      <c r="E31" s="141" t="s">
        <v>210</v>
      </c>
      <c r="F31" s="142" t="s">
        <v>55</v>
      </c>
      <c r="G31" s="143"/>
    </row>
    <row r="32" spans="1:7" x14ac:dyDescent="0.3">
      <c r="A32" s="154"/>
      <c r="B32" s="144" t="s">
        <v>228</v>
      </c>
      <c r="C32" s="126" t="s">
        <v>229</v>
      </c>
      <c r="D32" s="126" t="s">
        <v>230</v>
      </c>
      <c r="E32" s="126" t="s">
        <v>230</v>
      </c>
      <c r="F32" s="155" t="s">
        <v>61</v>
      </c>
      <c r="G32" s="133"/>
    </row>
    <row r="33" spans="1:7" x14ac:dyDescent="0.3">
      <c r="A33" s="154"/>
      <c r="B33" s="144" t="s">
        <v>213</v>
      </c>
      <c r="C33" s="126">
        <f>4400*1.5%</f>
        <v>66</v>
      </c>
      <c r="D33" s="126">
        <f>4500*1.5%</f>
        <v>67.5</v>
      </c>
      <c r="E33" s="126">
        <f>4500*1.5%</f>
        <v>67.5</v>
      </c>
      <c r="F33" s="147" t="s">
        <v>61</v>
      </c>
      <c r="G33" s="133"/>
    </row>
    <row r="34" spans="1:7" x14ac:dyDescent="0.3">
      <c r="A34" s="154"/>
      <c r="B34" s="144" t="s">
        <v>214</v>
      </c>
      <c r="C34" s="126">
        <f>5/1000</f>
        <v>5.0000000000000001E-3</v>
      </c>
      <c r="D34" s="126">
        <f>5/1000</f>
        <v>5.0000000000000001E-3</v>
      </c>
      <c r="E34" s="126">
        <f>5/1000</f>
        <v>5.0000000000000001E-3</v>
      </c>
      <c r="F34" s="147" t="s">
        <v>61</v>
      </c>
      <c r="G34" s="133"/>
    </row>
    <row r="35" spans="1:7" x14ac:dyDescent="0.3">
      <c r="A35" s="154"/>
      <c r="B35" s="144" t="s">
        <v>121</v>
      </c>
      <c r="C35" s="126">
        <v>0</v>
      </c>
      <c r="D35" s="126">
        <v>0</v>
      </c>
      <c r="E35" s="126">
        <v>0</v>
      </c>
      <c r="F35" s="148" t="s">
        <v>59</v>
      </c>
      <c r="G35" s="133"/>
    </row>
    <row r="36" spans="1:7" x14ac:dyDescent="0.3">
      <c r="A36" s="154"/>
      <c r="B36" s="144" t="s">
        <v>122</v>
      </c>
      <c r="C36" s="126">
        <v>5</v>
      </c>
      <c r="D36" s="126" t="s">
        <v>91</v>
      </c>
      <c r="E36" s="126" t="s">
        <v>91</v>
      </c>
      <c r="F36" s="148" t="s">
        <v>65</v>
      </c>
      <c r="G36" s="133"/>
    </row>
    <row r="37" spans="1:7" x14ac:dyDescent="0.3">
      <c r="A37" s="154"/>
      <c r="B37" s="144" t="s">
        <v>123</v>
      </c>
      <c r="C37" s="149" t="s">
        <v>225</v>
      </c>
      <c r="D37" s="126" t="s">
        <v>91</v>
      </c>
      <c r="E37" s="126" t="s">
        <v>91</v>
      </c>
      <c r="F37" s="147" t="s">
        <v>65</v>
      </c>
      <c r="G37" s="133"/>
    </row>
    <row r="38" spans="1:7" x14ac:dyDescent="0.3">
      <c r="A38" s="154"/>
      <c r="B38" s="144" t="s">
        <v>124</v>
      </c>
      <c r="C38" s="149" t="s">
        <v>225</v>
      </c>
      <c r="D38" s="126" t="s">
        <v>91</v>
      </c>
      <c r="E38" s="126" t="s">
        <v>91</v>
      </c>
      <c r="F38" s="147" t="s">
        <v>65</v>
      </c>
      <c r="G38" s="133"/>
    </row>
    <row r="39" spans="1:7" x14ac:dyDescent="0.3">
      <c r="A39" s="154"/>
      <c r="B39" s="156" t="s">
        <v>125</v>
      </c>
      <c r="C39" s="157">
        <v>60</v>
      </c>
      <c r="D39" s="157">
        <v>60</v>
      </c>
      <c r="E39" s="157">
        <v>60</v>
      </c>
      <c r="F39" s="158" t="s">
        <v>61</v>
      </c>
      <c r="G39" s="135"/>
    </row>
  </sheetData>
  <mergeCells count="6">
    <mergeCell ref="A31:A39"/>
    <mergeCell ref="A2:G2"/>
    <mergeCell ref="A3:A11"/>
    <mergeCell ref="A12:A20"/>
    <mergeCell ref="A21:G21"/>
    <mergeCell ref="A22:A30"/>
  </mergeCells>
  <hyperlinks>
    <hyperlink ref="F3" r:id="rId1" xr:uid="{00000000-0004-0000-0300-000000000000}"/>
    <hyperlink ref="F6" r:id="rId2" xr:uid="{00000000-0004-0000-0300-000001000000}"/>
    <hyperlink ref="F7" r:id="rId3" xr:uid="{00000000-0004-0000-0300-000002000000}"/>
    <hyperlink ref="F12" r:id="rId4" xr:uid="{00000000-0004-0000-0300-000003000000}"/>
    <hyperlink ref="F16" r:id="rId5" xr:uid="{00000000-0004-0000-0300-000004000000}"/>
    <hyperlink ref="F22" r:id="rId6" xr:uid="{00000000-0004-0000-0300-000005000000}"/>
    <hyperlink ref="F26" r:id="rId7" xr:uid="{00000000-0004-0000-0300-000006000000}"/>
    <hyperlink ref="F27" r:id="rId8" xr:uid="{00000000-0004-0000-0300-000007000000}"/>
    <hyperlink ref="F31" r:id="rId9" xr:uid="{00000000-0004-0000-0300-000008000000}"/>
    <hyperlink ref="F35" r:id="rId10" xr:uid="{00000000-0004-0000-0300-000009000000}"/>
    <hyperlink ref="F36" r:id="rId11" xr:uid="{00000000-0004-0000-0300-00000A000000}"/>
  </hyperlinks>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0"/>
  <sheetViews>
    <sheetView zoomScale="65" zoomScaleNormal="65" workbookViewId="0">
      <selection activeCell="G32" sqref="G32"/>
    </sheetView>
  </sheetViews>
  <sheetFormatPr defaultRowHeight="14.4" x14ac:dyDescent="0.3"/>
  <cols>
    <col min="1" max="1" width="17.44140625" customWidth="1"/>
    <col min="2" max="2" width="63.6640625" style="137" customWidth="1"/>
    <col min="3" max="3" width="20.33203125" style="18" customWidth="1"/>
    <col min="4" max="4" width="15.109375" style="18" customWidth="1"/>
    <col min="5" max="5" width="13.109375" style="18" customWidth="1"/>
    <col min="6" max="6" width="10.44140625" customWidth="1"/>
    <col min="7" max="7" width="188.88671875" customWidth="1"/>
    <col min="8" max="1025" width="8.5546875" customWidth="1"/>
  </cols>
  <sheetData>
    <row r="1" spans="1:7" x14ac:dyDescent="0.3">
      <c r="A1" s="59" t="s">
        <v>95</v>
      </c>
      <c r="B1" s="159" t="s">
        <v>96</v>
      </c>
      <c r="C1" s="61">
        <v>2015</v>
      </c>
      <c r="D1" s="61">
        <v>2030</v>
      </c>
      <c r="E1" s="61">
        <v>2050</v>
      </c>
      <c r="F1" s="60" t="s">
        <v>0</v>
      </c>
      <c r="G1" s="62" t="s">
        <v>97</v>
      </c>
    </row>
    <row r="2" spans="1:7" ht="14.4" customHeight="1" x14ac:dyDescent="0.3">
      <c r="A2" s="5" t="s">
        <v>231</v>
      </c>
      <c r="B2" s="160" t="s">
        <v>232</v>
      </c>
      <c r="C2" s="40">
        <v>90</v>
      </c>
      <c r="D2" s="40">
        <v>90</v>
      </c>
      <c r="E2" s="63">
        <v>90</v>
      </c>
      <c r="F2" s="64" t="s">
        <v>69</v>
      </c>
      <c r="G2" s="65"/>
    </row>
    <row r="3" spans="1:7" x14ac:dyDescent="0.3">
      <c r="A3" s="5"/>
      <c r="B3" s="161" t="s">
        <v>233</v>
      </c>
      <c r="C3" s="67" t="s">
        <v>234</v>
      </c>
      <c r="D3" s="67">
        <v>50</v>
      </c>
      <c r="E3" s="68">
        <v>50</v>
      </c>
      <c r="F3" s="69" t="s">
        <v>235</v>
      </c>
      <c r="G3" s="70"/>
    </row>
    <row r="4" spans="1:7" x14ac:dyDescent="0.3">
      <c r="A4" s="5"/>
      <c r="B4" s="162" t="s">
        <v>236</v>
      </c>
      <c r="C4" s="67">
        <v>44</v>
      </c>
      <c r="D4" s="67">
        <v>40</v>
      </c>
      <c r="E4" s="68">
        <v>40</v>
      </c>
      <c r="F4" s="69" t="s">
        <v>69</v>
      </c>
      <c r="G4" s="72"/>
    </row>
    <row r="5" spans="1:7" x14ac:dyDescent="0.3">
      <c r="A5" s="5"/>
      <c r="B5" s="161" t="s">
        <v>110</v>
      </c>
      <c r="C5" s="73">
        <f>27000/5</f>
        <v>5400</v>
      </c>
      <c r="D5" s="73">
        <f>16000/5</f>
        <v>3200</v>
      </c>
      <c r="E5" s="74">
        <f>11000/5</f>
        <v>2200</v>
      </c>
      <c r="F5" s="69" t="s">
        <v>237</v>
      </c>
      <c r="G5" s="166" t="s">
        <v>387</v>
      </c>
    </row>
    <row r="6" spans="1:7" x14ac:dyDescent="0.3">
      <c r="A6" s="5"/>
      <c r="B6" s="161" t="s">
        <v>213</v>
      </c>
      <c r="C6" s="73">
        <f>1350/5</f>
        <v>270</v>
      </c>
      <c r="D6" s="73">
        <f>800/5</f>
        <v>160</v>
      </c>
      <c r="E6" s="74">
        <f>550/5</f>
        <v>110</v>
      </c>
      <c r="F6" s="69" t="s">
        <v>237</v>
      </c>
      <c r="G6" s="166" t="s">
        <v>387</v>
      </c>
    </row>
    <row r="7" spans="1:7" x14ac:dyDescent="0.3">
      <c r="A7" s="5"/>
      <c r="B7" s="161" t="s">
        <v>214</v>
      </c>
      <c r="C7" s="73">
        <v>0</v>
      </c>
      <c r="D7" s="73">
        <v>0</v>
      </c>
      <c r="E7" s="74">
        <v>0</v>
      </c>
      <c r="F7" s="69" t="s">
        <v>69</v>
      </c>
      <c r="G7" s="72"/>
    </row>
    <row r="8" spans="1:7" x14ac:dyDescent="0.3">
      <c r="A8" s="5"/>
      <c r="B8" s="161" t="s">
        <v>121</v>
      </c>
      <c r="C8" s="75" t="s">
        <v>91</v>
      </c>
      <c r="D8" s="75" t="s">
        <v>91</v>
      </c>
      <c r="E8" s="76" t="s">
        <v>91</v>
      </c>
      <c r="F8" s="75"/>
      <c r="G8" s="77" t="s">
        <v>238</v>
      </c>
    </row>
    <row r="9" spans="1:7" x14ac:dyDescent="0.3">
      <c r="A9" s="5"/>
      <c r="B9" s="161" t="s">
        <v>122</v>
      </c>
      <c r="C9" s="42">
        <v>70</v>
      </c>
      <c r="D9" s="42">
        <v>70</v>
      </c>
      <c r="E9" s="78">
        <v>70</v>
      </c>
      <c r="F9" s="69" t="s">
        <v>69</v>
      </c>
      <c r="G9" s="72" t="s">
        <v>239</v>
      </c>
    </row>
    <row r="10" spans="1:7" x14ac:dyDescent="0.3">
      <c r="A10" s="5"/>
      <c r="B10" s="161" t="s">
        <v>240</v>
      </c>
      <c r="C10" s="42">
        <v>360</v>
      </c>
      <c r="D10" s="42">
        <v>240</v>
      </c>
      <c r="E10" s="78">
        <v>240</v>
      </c>
      <c r="F10" s="69" t="s">
        <v>69</v>
      </c>
      <c r="G10" s="72"/>
    </row>
    <row r="11" spans="1:7" x14ac:dyDescent="0.3">
      <c r="A11" s="5"/>
      <c r="B11" s="163" t="s">
        <v>241</v>
      </c>
      <c r="C11" s="42">
        <v>1.5</v>
      </c>
      <c r="D11" s="42">
        <v>1.5</v>
      </c>
      <c r="E11" s="78">
        <v>1.5</v>
      </c>
      <c r="F11" s="69" t="s">
        <v>69</v>
      </c>
      <c r="G11" s="72"/>
    </row>
    <row r="12" spans="1:7" x14ac:dyDescent="0.3">
      <c r="A12" s="5"/>
      <c r="B12" s="161" t="s">
        <v>124</v>
      </c>
      <c r="C12" s="42" t="s">
        <v>91</v>
      </c>
      <c r="D12" s="42" t="s">
        <v>91</v>
      </c>
      <c r="E12" s="78" t="s">
        <v>91</v>
      </c>
      <c r="F12" s="69"/>
      <c r="G12" s="72"/>
    </row>
    <row r="13" spans="1:7" x14ac:dyDescent="0.3">
      <c r="A13" s="5"/>
      <c r="B13" s="161" t="s">
        <v>125</v>
      </c>
      <c r="C13" s="79">
        <v>10</v>
      </c>
      <c r="D13" s="42">
        <v>20</v>
      </c>
      <c r="E13" s="78">
        <v>20</v>
      </c>
      <c r="F13" s="69" t="s">
        <v>69</v>
      </c>
      <c r="G13" s="72"/>
    </row>
    <row r="14" spans="1:7" x14ac:dyDescent="0.3">
      <c r="A14" s="5"/>
      <c r="B14" s="164" t="s">
        <v>386</v>
      </c>
      <c r="C14" s="80" t="s">
        <v>242</v>
      </c>
      <c r="D14" s="81" t="s">
        <v>242</v>
      </c>
      <c r="E14" s="80" t="s">
        <v>242</v>
      </c>
      <c r="F14" s="82" t="s">
        <v>243</v>
      </c>
      <c r="G14" s="83"/>
    </row>
    <row r="15" spans="1:7" ht="14.4" customHeight="1" x14ac:dyDescent="0.3">
      <c r="A15" s="4" t="s">
        <v>244</v>
      </c>
      <c r="B15" s="162" t="s">
        <v>232</v>
      </c>
      <c r="C15" s="84">
        <v>94</v>
      </c>
      <c r="D15" s="67">
        <v>96</v>
      </c>
      <c r="E15" s="67">
        <v>98</v>
      </c>
      <c r="F15" s="64" t="s">
        <v>69</v>
      </c>
      <c r="G15" s="65"/>
    </row>
    <row r="16" spans="1:7" x14ac:dyDescent="0.3">
      <c r="A16" s="4"/>
      <c r="B16" s="161" t="s">
        <v>233</v>
      </c>
      <c r="C16" s="42" t="s">
        <v>245</v>
      </c>
      <c r="D16" s="67">
        <v>50</v>
      </c>
      <c r="E16" s="67">
        <v>50</v>
      </c>
      <c r="F16" s="69" t="s">
        <v>235</v>
      </c>
      <c r="G16" s="70"/>
    </row>
    <row r="17" spans="1:7" x14ac:dyDescent="0.3">
      <c r="A17" s="4"/>
      <c r="B17" s="162" t="s">
        <v>236</v>
      </c>
      <c r="C17" s="42">
        <v>50</v>
      </c>
      <c r="D17" s="67">
        <v>46</v>
      </c>
      <c r="E17" s="67">
        <v>48</v>
      </c>
      <c r="F17" s="69" t="s">
        <v>69</v>
      </c>
      <c r="G17" s="72"/>
    </row>
    <row r="18" spans="1:7" x14ac:dyDescent="0.3">
      <c r="A18" s="4"/>
      <c r="B18" s="161" t="s">
        <v>110</v>
      </c>
      <c r="C18" s="73">
        <f>11700/2.5</f>
        <v>4680</v>
      </c>
      <c r="D18" s="73">
        <f>8000/2.5</f>
        <v>3200</v>
      </c>
      <c r="E18" s="73">
        <f>6000/2.5</f>
        <v>2400</v>
      </c>
      <c r="F18" s="69" t="s">
        <v>67</v>
      </c>
      <c r="G18" s="166" t="s">
        <v>387</v>
      </c>
    </row>
    <row r="19" spans="1:7" x14ac:dyDescent="0.3">
      <c r="A19" s="4"/>
      <c r="B19" s="161" t="s">
        <v>213</v>
      </c>
      <c r="C19" s="73">
        <f>700/2.5</f>
        <v>280</v>
      </c>
      <c r="D19" s="73">
        <f>500/2.5</f>
        <v>200</v>
      </c>
      <c r="E19" s="73">
        <f>400/2.5</f>
        <v>160</v>
      </c>
      <c r="F19" s="69" t="s">
        <v>67</v>
      </c>
      <c r="G19" s="166" t="s">
        <v>387</v>
      </c>
    </row>
    <row r="20" spans="1:7" x14ac:dyDescent="0.3">
      <c r="A20" s="4"/>
      <c r="B20" s="161" t="s">
        <v>214</v>
      </c>
      <c r="C20" s="73">
        <v>0</v>
      </c>
      <c r="D20" s="73">
        <v>0</v>
      </c>
      <c r="E20" s="73">
        <v>0</v>
      </c>
      <c r="F20" s="69" t="s">
        <v>69</v>
      </c>
      <c r="G20" s="72"/>
    </row>
    <row r="21" spans="1:7" x14ac:dyDescent="0.3">
      <c r="A21" s="4"/>
      <c r="B21" s="161" t="s">
        <v>121</v>
      </c>
      <c r="C21" s="75" t="s">
        <v>91</v>
      </c>
      <c r="D21" s="75" t="s">
        <v>91</v>
      </c>
      <c r="E21" s="75" t="s">
        <v>91</v>
      </c>
      <c r="F21" s="85"/>
      <c r="G21" s="77" t="s">
        <v>246</v>
      </c>
    </row>
    <row r="22" spans="1:7" x14ac:dyDescent="0.3">
      <c r="A22" s="4"/>
      <c r="B22" s="161" t="s">
        <v>122</v>
      </c>
      <c r="C22" s="42" t="s">
        <v>91</v>
      </c>
      <c r="D22" s="42" t="s">
        <v>91</v>
      </c>
      <c r="E22" s="42" t="s">
        <v>91</v>
      </c>
      <c r="F22" s="69"/>
      <c r="G22" s="72"/>
    </row>
    <row r="23" spans="1:7" x14ac:dyDescent="0.3">
      <c r="A23" s="4"/>
      <c r="B23" s="161" t="s">
        <v>240</v>
      </c>
      <c r="C23" s="42">
        <v>2</v>
      </c>
      <c r="D23" s="42">
        <v>2</v>
      </c>
      <c r="E23" s="42">
        <v>2</v>
      </c>
      <c r="F23" s="69" t="s">
        <v>69</v>
      </c>
      <c r="G23" s="72"/>
    </row>
    <row r="24" spans="1:7" x14ac:dyDescent="0.3">
      <c r="A24" s="4"/>
      <c r="B24" s="161" t="s">
        <v>247</v>
      </c>
      <c r="C24" s="42">
        <v>2</v>
      </c>
      <c r="D24" s="42">
        <v>2</v>
      </c>
      <c r="E24" s="42">
        <v>2</v>
      </c>
      <c r="F24" s="69" t="s">
        <v>69</v>
      </c>
      <c r="G24" s="72"/>
    </row>
    <row r="25" spans="1:7" x14ac:dyDescent="0.3">
      <c r="A25" s="4"/>
      <c r="B25" s="161" t="s">
        <v>124</v>
      </c>
      <c r="C25" s="42">
        <v>0.1</v>
      </c>
      <c r="D25" s="42">
        <v>0.1</v>
      </c>
      <c r="E25" s="42">
        <v>0.1</v>
      </c>
      <c r="F25" s="69" t="s">
        <v>69</v>
      </c>
      <c r="G25" s="72"/>
    </row>
    <row r="26" spans="1:7" x14ac:dyDescent="0.3">
      <c r="A26" s="4"/>
      <c r="B26" s="161" t="s">
        <v>125</v>
      </c>
      <c r="C26" s="42">
        <v>7</v>
      </c>
      <c r="D26" s="42">
        <v>20</v>
      </c>
      <c r="E26" s="42">
        <v>20</v>
      </c>
      <c r="F26" s="69" t="s">
        <v>69</v>
      </c>
      <c r="G26" s="72"/>
    </row>
    <row r="27" spans="1:7" x14ac:dyDescent="0.3">
      <c r="A27" s="4"/>
      <c r="B27" s="164" t="s">
        <v>386</v>
      </c>
      <c r="C27" s="80" t="s">
        <v>248</v>
      </c>
      <c r="D27" s="81" t="s">
        <v>248</v>
      </c>
      <c r="E27" s="80" t="s">
        <v>248</v>
      </c>
      <c r="F27" s="82" t="s">
        <v>243</v>
      </c>
      <c r="G27" s="83"/>
    </row>
    <row r="28" spans="1:7" ht="14.4" customHeight="1" x14ac:dyDescent="0.3">
      <c r="A28" s="5" t="s">
        <v>249</v>
      </c>
      <c r="B28" s="165" t="s">
        <v>232</v>
      </c>
      <c r="C28" s="87">
        <v>93</v>
      </c>
      <c r="D28" s="40">
        <v>96</v>
      </c>
      <c r="E28" s="40">
        <v>96</v>
      </c>
      <c r="F28" s="64" t="s">
        <v>69</v>
      </c>
      <c r="G28" s="65"/>
    </row>
    <row r="29" spans="1:7" x14ac:dyDescent="0.3">
      <c r="A29" s="5"/>
      <c r="B29" s="161" t="s">
        <v>233</v>
      </c>
      <c r="C29" s="42" t="s">
        <v>250</v>
      </c>
      <c r="D29" s="67">
        <v>35.1</v>
      </c>
      <c r="E29" s="67">
        <v>35.1</v>
      </c>
      <c r="F29" s="69" t="s">
        <v>235</v>
      </c>
      <c r="G29" s="70"/>
    </row>
    <row r="30" spans="1:7" x14ac:dyDescent="0.3">
      <c r="A30" s="5"/>
      <c r="B30" s="162" t="s">
        <v>236</v>
      </c>
      <c r="C30" s="42">
        <v>58.8</v>
      </c>
      <c r="D30" s="67">
        <v>60.9</v>
      </c>
      <c r="E30" s="67">
        <v>60.9</v>
      </c>
      <c r="F30" s="69" t="s">
        <v>69</v>
      </c>
      <c r="G30" s="72"/>
    </row>
    <row r="31" spans="1:7" x14ac:dyDescent="0.3">
      <c r="A31" s="5"/>
      <c r="B31" s="161" t="s">
        <v>110</v>
      </c>
      <c r="C31" s="73">
        <f>13700/2.5</f>
        <v>5480</v>
      </c>
      <c r="D31" s="73">
        <f>9000/2.5</f>
        <v>3600</v>
      </c>
      <c r="E31" s="73">
        <f>7000/2.5</f>
        <v>2800</v>
      </c>
      <c r="F31" s="69" t="s">
        <v>237</v>
      </c>
      <c r="G31" s="166" t="s">
        <v>387</v>
      </c>
    </row>
    <row r="32" spans="1:7" x14ac:dyDescent="0.3">
      <c r="A32" s="5"/>
      <c r="B32" s="161" t="s">
        <v>213</v>
      </c>
      <c r="C32" s="73">
        <f>800/2.5</f>
        <v>320</v>
      </c>
      <c r="D32" s="73">
        <f>550/2.5</f>
        <v>220</v>
      </c>
      <c r="E32" s="73">
        <f>450/2.5</f>
        <v>180</v>
      </c>
      <c r="F32" s="69" t="s">
        <v>237</v>
      </c>
      <c r="G32" s="166" t="s">
        <v>387</v>
      </c>
    </row>
    <row r="33" spans="1:7" x14ac:dyDescent="0.3">
      <c r="A33" s="5"/>
      <c r="B33" s="161" t="s">
        <v>214</v>
      </c>
      <c r="C33" s="73">
        <v>0</v>
      </c>
      <c r="D33" s="73">
        <v>0</v>
      </c>
      <c r="E33" s="73">
        <v>0</v>
      </c>
      <c r="F33" s="69" t="s">
        <v>69</v>
      </c>
      <c r="G33" s="72"/>
    </row>
    <row r="34" spans="1:7" x14ac:dyDescent="0.3">
      <c r="A34" s="5"/>
      <c r="B34" s="161" t="s">
        <v>121</v>
      </c>
      <c r="C34" s="75" t="s">
        <v>91</v>
      </c>
      <c r="D34" s="75" t="s">
        <v>91</v>
      </c>
      <c r="E34" s="75" t="s">
        <v>91</v>
      </c>
      <c r="F34" s="85"/>
      <c r="G34" s="77" t="s">
        <v>251</v>
      </c>
    </row>
    <row r="35" spans="1:7" x14ac:dyDescent="0.3">
      <c r="A35" s="5"/>
      <c r="B35" s="161" t="s">
        <v>122</v>
      </c>
      <c r="C35" s="42" t="s">
        <v>91</v>
      </c>
      <c r="D35" s="42" t="s">
        <v>91</v>
      </c>
      <c r="E35" s="42" t="s">
        <v>91</v>
      </c>
      <c r="F35" s="69"/>
      <c r="G35" s="72"/>
    </row>
    <row r="36" spans="1:7" x14ac:dyDescent="0.3">
      <c r="A36" s="5"/>
      <c r="B36" s="161" t="s">
        <v>240</v>
      </c>
      <c r="C36" s="42">
        <v>45</v>
      </c>
      <c r="D36" s="42">
        <v>30</v>
      </c>
      <c r="E36" s="42">
        <v>30</v>
      </c>
      <c r="F36" s="69" t="s">
        <v>69</v>
      </c>
      <c r="G36" s="72"/>
    </row>
    <row r="37" spans="1:7" x14ac:dyDescent="0.3">
      <c r="A37" s="5"/>
      <c r="B37" s="161" t="s">
        <v>247</v>
      </c>
      <c r="C37" s="42">
        <v>7</v>
      </c>
      <c r="D37" s="42">
        <v>5</v>
      </c>
      <c r="E37" s="42">
        <v>5</v>
      </c>
      <c r="F37" s="69" t="s">
        <v>69</v>
      </c>
      <c r="G37" s="72"/>
    </row>
    <row r="38" spans="1:7" x14ac:dyDescent="0.3">
      <c r="A38" s="5"/>
      <c r="B38" s="161" t="s">
        <v>124</v>
      </c>
      <c r="C38" s="42">
        <v>5</v>
      </c>
      <c r="D38" s="42">
        <v>5</v>
      </c>
      <c r="E38" s="42">
        <v>5</v>
      </c>
      <c r="F38" s="69" t="s">
        <v>69</v>
      </c>
      <c r="G38" s="72"/>
    </row>
    <row r="39" spans="1:7" x14ac:dyDescent="0.3">
      <c r="A39" s="5"/>
      <c r="B39" s="161" t="s">
        <v>125</v>
      </c>
      <c r="C39" s="42">
        <v>20</v>
      </c>
      <c r="D39" s="42">
        <v>20</v>
      </c>
      <c r="E39" s="42">
        <v>20</v>
      </c>
      <c r="F39" s="69" t="s">
        <v>69</v>
      </c>
      <c r="G39" s="72"/>
    </row>
    <row r="40" spans="1:7" x14ac:dyDescent="0.3">
      <c r="A40" s="5"/>
      <c r="B40" s="164" t="s">
        <v>386</v>
      </c>
      <c r="C40" s="80" t="s">
        <v>248</v>
      </c>
      <c r="D40" s="81" t="s">
        <v>248</v>
      </c>
      <c r="E40" s="80" t="s">
        <v>248</v>
      </c>
      <c r="F40" s="82" t="s">
        <v>243</v>
      </c>
      <c r="G40" s="83"/>
    </row>
  </sheetData>
  <mergeCells count="3">
    <mergeCell ref="A2:A14"/>
    <mergeCell ref="A15:A27"/>
    <mergeCell ref="A28:A40"/>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19"/>
  <sheetViews>
    <sheetView zoomScale="65" zoomScaleNormal="65" workbookViewId="0">
      <selection activeCell="G7" sqref="G7"/>
    </sheetView>
  </sheetViews>
  <sheetFormatPr defaultRowHeight="14.4" x14ac:dyDescent="0.3"/>
  <cols>
    <col min="1" max="1" width="11.6640625" style="14" customWidth="1"/>
    <col min="2" max="2" width="48.33203125" style="14" customWidth="1"/>
    <col min="3" max="3" width="32.109375" style="88" customWidth="1"/>
    <col min="4" max="5" width="15.5546875" style="14" customWidth="1"/>
    <col min="6" max="6" width="22" style="14" customWidth="1"/>
    <col min="7" max="7" width="248.5546875" style="14" customWidth="1"/>
    <col min="8" max="8" width="2.109375" style="14" customWidth="1"/>
    <col min="9" max="1025" width="8.88671875" style="14" customWidth="1"/>
  </cols>
  <sheetData>
    <row r="1" spans="1:8" x14ac:dyDescent="0.3">
      <c r="A1" s="59" t="s">
        <v>95</v>
      </c>
      <c r="B1" s="60" t="s">
        <v>96</v>
      </c>
      <c r="C1" s="61">
        <v>2015</v>
      </c>
      <c r="D1" s="60">
        <v>2030</v>
      </c>
      <c r="E1" s="60">
        <v>2050</v>
      </c>
      <c r="F1" s="60" t="s">
        <v>0</v>
      </c>
      <c r="G1" s="62" t="s">
        <v>97</v>
      </c>
      <c r="H1" s="14" t="s">
        <v>252</v>
      </c>
    </row>
    <row r="2" spans="1:8" ht="14.4" customHeight="1" x14ac:dyDescent="0.3">
      <c r="A2" s="3" t="s">
        <v>253</v>
      </c>
      <c r="B2" s="86" t="s">
        <v>254</v>
      </c>
      <c r="C2" s="40" t="s">
        <v>255</v>
      </c>
      <c r="D2" s="40" t="s">
        <v>91</v>
      </c>
      <c r="E2" s="40" t="s">
        <v>91</v>
      </c>
      <c r="F2" s="64" t="s">
        <v>75</v>
      </c>
      <c r="G2" s="65" t="s">
        <v>256</v>
      </c>
      <c r="H2" s="14" t="s">
        <v>252</v>
      </c>
    </row>
    <row r="3" spans="1:8" ht="15" customHeight="1" x14ac:dyDescent="0.3">
      <c r="A3" s="3"/>
      <c r="B3" s="66" t="s">
        <v>228</v>
      </c>
      <c r="C3" s="89" t="s">
        <v>257</v>
      </c>
      <c r="D3" s="90">
        <v>12.776253282582401</v>
      </c>
      <c r="E3" s="90">
        <v>9.2945029653890394</v>
      </c>
      <c r="F3" s="91" t="s">
        <v>258</v>
      </c>
      <c r="G3" s="167" t="s">
        <v>388</v>
      </c>
      <c r="H3" s="14" t="s">
        <v>252</v>
      </c>
    </row>
    <row r="4" spans="1:8" x14ac:dyDescent="0.3">
      <c r="A4" s="3"/>
      <c r="B4" s="66" t="s">
        <v>110</v>
      </c>
      <c r="C4" s="42" t="s">
        <v>259</v>
      </c>
      <c r="D4" s="42" t="s">
        <v>91</v>
      </c>
      <c r="E4" s="42" t="s">
        <v>91</v>
      </c>
      <c r="F4" s="69" t="s">
        <v>260</v>
      </c>
      <c r="G4" s="168" t="s">
        <v>389</v>
      </c>
      <c r="H4" s="14" t="s">
        <v>252</v>
      </c>
    </row>
    <row r="5" spans="1:8" x14ac:dyDescent="0.3">
      <c r="A5" s="3"/>
      <c r="B5" s="66" t="s">
        <v>116</v>
      </c>
      <c r="C5" s="92">
        <v>0.02</v>
      </c>
      <c r="D5" s="42" t="s">
        <v>91</v>
      </c>
      <c r="E5" s="42" t="s">
        <v>91</v>
      </c>
      <c r="F5" s="69" t="s">
        <v>77</v>
      </c>
      <c r="G5" s="169" t="s">
        <v>261</v>
      </c>
      <c r="H5" s="14" t="s">
        <v>252</v>
      </c>
    </row>
    <row r="6" spans="1:8" x14ac:dyDescent="0.3">
      <c r="A6" s="3"/>
      <c r="B6" s="66" t="s">
        <v>262</v>
      </c>
      <c r="C6" s="42" t="s">
        <v>91</v>
      </c>
      <c r="D6" s="42" t="s">
        <v>91</v>
      </c>
      <c r="E6" s="42" t="s">
        <v>91</v>
      </c>
      <c r="F6" s="69"/>
      <c r="G6" s="169"/>
      <c r="H6" s="14" t="s">
        <v>252</v>
      </c>
    </row>
    <row r="7" spans="1:8" x14ac:dyDescent="0.3">
      <c r="A7" s="3"/>
      <c r="B7" s="66" t="s">
        <v>263</v>
      </c>
      <c r="C7" s="42" t="s">
        <v>264</v>
      </c>
      <c r="D7" s="42" t="s">
        <v>264</v>
      </c>
      <c r="E7" s="42" t="s">
        <v>264</v>
      </c>
      <c r="F7" s="69" t="s">
        <v>75</v>
      </c>
      <c r="G7" s="169" t="s">
        <v>265</v>
      </c>
      <c r="H7" s="14" t="s">
        <v>252</v>
      </c>
    </row>
    <row r="8" spans="1:8" x14ac:dyDescent="0.3">
      <c r="A8" s="3"/>
      <c r="B8" s="66" t="s">
        <v>266</v>
      </c>
      <c r="C8" s="42" t="s">
        <v>91</v>
      </c>
      <c r="D8" s="42" t="s">
        <v>91</v>
      </c>
      <c r="E8" s="42" t="s">
        <v>91</v>
      </c>
      <c r="F8" s="69"/>
      <c r="G8" s="169"/>
      <c r="H8" s="14" t="s">
        <v>252</v>
      </c>
    </row>
    <row r="9" spans="1:8" x14ac:dyDescent="0.3">
      <c r="A9" s="3"/>
      <c r="B9" s="66" t="s">
        <v>267</v>
      </c>
      <c r="C9" s="42" t="s">
        <v>264</v>
      </c>
      <c r="D9" s="42" t="s">
        <v>264</v>
      </c>
      <c r="E9" s="42" t="s">
        <v>264</v>
      </c>
      <c r="F9" s="69" t="s">
        <v>75</v>
      </c>
      <c r="G9" s="169" t="s">
        <v>265</v>
      </c>
      <c r="H9" s="14" t="s">
        <v>252</v>
      </c>
    </row>
    <row r="10" spans="1:8" x14ac:dyDescent="0.3">
      <c r="A10" s="3"/>
      <c r="B10" s="93" t="s">
        <v>125</v>
      </c>
      <c r="C10" s="94">
        <v>20</v>
      </c>
      <c r="D10" s="94" t="s">
        <v>91</v>
      </c>
      <c r="E10" s="94" t="s">
        <v>91</v>
      </c>
      <c r="F10" s="95" t="s">
        <v>79</v>
      </c>
      <c r="G10" s="170"/>
      <c r="H10" s="14" t="s">
        <v>252</v>
      </c>
    </row>
    <row r="11" spans="1:8" ht="14.4" customHeight="1" x14ac:dyDescent="0.3">
      <c r="A11" s="3" t="s">
        <v>268</v>
      </c>
      <c r="B11" s="86" t="s">
        <v>254</v>
      </c>
      <c r="C11" s="40" t="s">
        <v>269</v>
      </c>
      <c r="D11" s="40" t="s">
        <v>91</v>
      </c>
      <c r="E11" s="40" t="s">
        <v>91</v>
      </c>
      <c r="F11" s="64" t="s">
        <v>75</v>
      </c>
      <c r="G11" s="171" t="s">
        <v>256</v>
      </c>
      <c r="H11" s="14" t="s">
        <v>252</v>
      </c>
    </row>
    <row r="12" spans="1:8" x14ac:dyDescent="0.3">
      <c r="A12" s="3"/>
      <c r="B12" s="66" t="s">
        <v>228</v>
      </c>
      <c r="C12" s="42" t="s">
        <v>270</v>
      </c>
      <c r="D12" s="42" t="s">
        <v>91</v>
      </c>
      <c r="E12" s="42" t="s">
        <v>91</v>
      </c>
      <c r="F12" s="69" t="s">
        <v>260</v>
      </c>
      <c r="G12" s="172" t="s">
        <v>271</v>
      </c>
      <c r="H12" s="14" t="s">
        <v>252</v>
      </c>
    </row>
    <row r="13" spans="1:8" x14ac:dyDescent="0.3">
      <c r="A13" s="3"/>
      <c r="B13" s="66" t="s">
        <v>110</v>
      </c>
      <c r="C13" s="42" t="s">
        <v>272</v>
      </c>
      <c r="D13" s="42" t="s">
        <v>91</v>
      </c>
      <c r="E13" s="42" t="s">
        <v>91</v>
      </c>
      <c r="F13" s="69" t="s">
        <v>260</v>
      </c>
      <c r="G13" s="168" t="s">
        <v>389</v>
      </c>
      <c r="H13" s="14" t="s">
        <v>252</v>
      </c>
    </row>
    <row r="14" spans="1:8" x14ac:dyDescent="0.3">
      <c r="A14" s="3"/>
      <c r="B14" s="66" t="s">
        <v>116</v>
      </c>
      <c r="C14" s="92">
        <v>0.02</v>
      </c>
      <c r="D14" s="42" t="s">
        <v>91</v>
      </c>
      <c r="E14" s="42" t="s">
        <v>91</v>
      </c>
      <c r="F14" s="69" t="s">
        <v>77</v>
      </c>
      <c r="G14" s="72" t="s">
        <v>261</v>
      </c>
      <c r="H14" s="14" t="s">
        <v>252</v>
      </c>
    </row>
    <row r="15" spans="1:8" x14ac:dyDescent="0.3">
      <c r="A15" s="3"/>
      <c r="B15" s="66" t="s">
        <v>262</v>
      </c>
      <c r="C15" s="42" t="s">
        <v>91</v>
      </c>
      <c r="D15" s="42" t="s">
        <v>91</v>
      </c>
      <c r="E15" s="42" t="s">
        <v>91</v>
      </c>
      <c r="F15" s="69"/>
      <c r="G15" s="72"/>
      <c r="H15" s="14" t="s">
        <v>252</v>
      </c>
    </row>
    <row r="16" spans="1:8" x14ac:dyDescent="0.3">
      <c r="A16" s="3"/>
      <c r="B16" s="66" t="s">
        <v>263</v>
      </c>
      <c r="C16" s="42" t="s">
        <v>264</v>
      </c>
      <c r="D16" s="42" t="s">
        <v>264</v>
      </c>
      <c r="E16" s="42" t="s">
        <v>264</v>
      </c>
      <c r="F16" s="69" t="s">
        <v>75</v>
      </c>
      <c r="G16" s="72" t="s">
        <v>265</v>
      </c>
      <c r="H16" s="14" t="s">
        <v>252</v>
      </c>
    </row>
    <row r="17" spans="1:8" x14ac:dyDescent="0.3">
      <c r="A17" s="3"/>
      <c r="B17" s="66" t="s">
        <v>266</v>
      </c>
      <c r="C17" s="42" t="s">
        <v>91</v>
      </c>
      <c r="D17" s="42" t="s">
        <v>91</v>
      </c>
      <c r="E17" s="42" t="s">
        <v>91</v>
      </c>
      <c r="F17" s="69"/>
      <c r="G17" s="72"/>
      <c r="H17" s="14" t="s">
        <v>252</v>
      </c>
    </row>
    <row r="18" spans="1:8" x14ac:dyDescent="0.3">
      <c r="A18" s="3"/>
      <c r="B18" s="66" t="s">
        <v>267</v>
      </c>
      <c r="C18" s="42" t="s">
        <v>264</v>
      </c>
      <c r="D18" s="42" t="s">
        <v>264</v>
      </c>
      <c r="E18" s="42" t="s">
        <v>264</v>
      </c>
      <c r="F18" s="69" t="s">
        <v>75</v>
      </c>
      <c r="G18" s="72" t="s">
        <v>265</v>
      </c>
      <c r="H18" s="14" t="s">
        <v>252</v>
      </c>
    </row>
    <row r="19" spans="1:8" x14ac:dyDescent="0.3">
      <c r="A19" s="3"/>
      <c r="B19" s="97" t="s">
        <v>125</v>
      </c>
      <c r="C19" s="81">
        <v>20</v>
      </c>
      <c r="D19" s="81" t="s">
        <v>91</v>
      </c>
      <c r="E19" s="81" t="s">
        <v>91</v>
      </c>
      <c r="F19" s="82" t="s">
        <v>79</v>
      </c>
      <c r="G19" s="98"/>
      <c r="H19" s="14" t="s">
        <v>252</v>
      </c>
    </row>
  </sheetData>
  <mergeCells count="2">
    <mergeCell ref="A2:A10"/>
    <mergeCell ref="A11:A19"/>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41"/>
  <sheetViews>
    <sheetView zoomScale="65" zoomScaleNormal="65" workbookViewId="0">
      <selection activeCell="G13" sqref="G13"/>
    </sheetView>
  </sheetViews>
  <sheetFormatPr defaultRowHeight="14.4" x14ac:dyDescent="0.3"/>
  <cols>
    <col min="1" max="1" width="29.5546875" style="14" customWidth="1"/>
    <col min="2" max="2" width="48.33203125" style="14" customWidth="1"/>
    <col min="3" max="5" width="14.88671875" style="88" customWidth="1"/>
    <col min="6" max="6" width="12" style="14" customWidth="1"/>
    <col min="7" max="7" width="93" style="14" customWidth="1"/>
    <col min="8" max="1025" width="9.109375" style="14" customWidth="1"/>
  </cols>
  <sheetData>
    <row r="1" spans="1:7" x14ac:dyDescent="0.3">
      <c r="A1" s="59" t="s">
        <v>95</v>
      </c>
      <c r="B1" s="60" t="s">
        <v>96</v>
      </c>
      <c r="C1" s="61">
        <v>2015</v>
      </c>
      <c r="D1" s="61">
        <v>2030</v>
      </c>
      <c r="E1" s="61">
        <v>2050</v>
      </c>
      <c r="F1" s="60" t="s">
        <v>0</v>
      </c>
      <c r="G1" s="62" t="s">
        <v>97</v>
      </c>
    </row>
    <row r="2" spans="1:7" x14ac:dyDescent="0.3">
      <c r="A2" s="2" t="s">
        <v>273</v>
      </c>
      <c r="B2" s="86" t="s">
        <v>254</v>
      </c>
      <c r="C2" s="40" t="s">
        <v>274</v>
      </c>
      <c r="D2" s="40" t="s">
        <v>275</v>
      </c>
      <c r="E2" s="40" t="s">
        <v>275</v>
      </c>
      <c r="F2" s="99" t="s">
        <v>276</v>
      </c>
      <c r="G2" s="65" t="s">
        <v>277</v>
      </c>
    </row>
    <row r="3" spans="1:7" x14ac:dyDescent="0.3">
      <c r="A3" s="2"/>
      <c r="B3" s="66" t="s">
        <v>228</v>
      </c>
      <c r="C3" s="42" t="s">
        <v>278</v>
      </c>
      <c r="D3" s="42" t="s">
        <v>279</v>
      </c>
      <c r="E3" s="42" t="s">
        <v>91</v>
      </c>
      <c r="F3" s="100" t="s">
        <v>280</v>
      </c>
      <c r="G3" s="72"/>
    </row>
    <row r="4" spans="1:7" x14ac:dyDescent="0.3">
      <c r="A4" s="2"/>
      <c r="B4" s="66" t="s">
        <v>116</v>
      </c>
      <c r="C4" s="42" t="s">
        <v>281</v>
      </c>
      <c r="D4" s="42" t="s">
        <v>281</v>
      </c>
      <c r="E4" s="42" t="s">
        <v>281</v>
      </c>
      <c r="F4" s="69" t="s">
        <v>11</v>
      </c>
      <c r="G4" s="168" t="s">
        <v>390</v>
      </c>
    </row>
    <row r="5" spans="1:7" x14ac:dyDescent="0.3">
      <c r="A5" s="2"/>
      <c r="B5" s="66" t="s">
        <v>262</v>
      </c>
      <c r="C5" s="42" t="s">
        <v>93</v>
      </c>
      <c r="D5" s="42" t="s">
        <v>93</v>
      </c>
      <c r="E5" s="42" t="s">
        <v>93</v>
      </c>
      <c r="F5" s="69"/>
      <c r="G5" s="72"/>
    </row>
    <row r="6" spans="1:7" x14ac:dyDescent="0.3">
      <c r="A6" s="2"/>
      <c r="B6" s="66" t="s">
        <v>263</v>
      </c>
      <c r="C6" s="42" t="s">
        <v>93</v>
      </c>
      <c r="D6" s="42" t="s">
        <v>93</v>
      </c>
      <c r="E6" s="42" t="s">
        <v>93</v>
      </c>
      <c r="F6" s="69"/>
      <c r="G6" s="72"/>
    </row>
    <row r="7" spans="1:7" x14ac:dyDescent="0.3">
      <c r="A7" s="2"/>
      <c r="B7" s="66" t="s">
        <v>266</v>
      </c>
      <c r="C7" s="42" t="s">
        <v>93</v>
      </c>
      <c r="D7" s="42" t="s">
        <v>93</v>
      </c>
      <c r="E7" s="42" t="s">
        <v>93</v>
      </c>
      <c r="F7" s="69"/>
      <c r="G7" s="72"/>
    </row>
    <row r="8" spans="1:7" x14ac:dyDescent="0.3">
      <c r="A8" s="2"/>
      <c r="B8" s="66" t="s">
        <v>267</v>
      </c>
      <c r="C8" s="42" t="s">
        <v>93</v>
      </c>
      <c r="D8" s="42" t="s">
        <v>93</v>
      </c>
      <c r="E8" s="42" t="s">
        <v>93</v>
      </c>
      <c r="F8" s="69"/>
      <c r="G8" s="72"/>
    </row>
    <row r="9" spans="1:7" x14ac:dyDescent="0.3">
      <c r="A9" s="2"/>
      <c r="B9" s="101" t="s">
        <v>125</v>
      </c>
      <c r="C9" s="102" t="s">
        <v>282</v>
      </c>
      <c r="D9" s="102" t="s">
        <v>283</v>
      </c>
      <c r="E9" s="81" t="s">
        <v>91</v>
      </c>
      <c r="F9" s="103" t="s">
        <v>284</v>
      </c>
      <c r="G9" s="104" t="s">
        <v>285</v>
      </c>
    </row>
    <row r="10" spans="1:7" x14ac:dyDescent="0.3">
      <c r="A10" s="1" t="s">
        <v>286</v>
      </c>
      <c r="B10" s="71" t="s">
        <v>254</v>
      </c>
      <c r="C10" s="67">
        <v>96</v>
      </c>
      <c r="D10" s="67">
        <v>98</v>
      </c>
      <c r="E10" s="67">
        <v>98</v>
      </c>
      <c r="F10" s="105" t="s">
        <v>276</v>
      </c>
      <c r="G10" s="106" t="s">
        <v>277</v>
      </c>
    </row>
    <row r="11" spans="1:7" x14ac:dyDescent="0.3">
      <c r="A11" s="1"/>
      <c r="B11" s="66" t="s">
        <v>228</v>
      </c>
      <c r="C11" s="42" t="s">
        <v>287</v>
      </c>
      <c r="D11" s="42" t="s">
        <v>288</v>
      </c>
      <c r="E11" s="42" t="s">
        <v>91</v>
      </c>
      <c r="F11" s="100" t="s">
        <v>1</v>
      </c>
      <c r="G11" s="72"/>
    </row>
    <row r="12" spans="1:7" x14ac:dyDescent="0.3">
      <c r="A12" s="1"/>
      <c r="B12" s="66" t="s">
        <v>116</v>
      </c>
      <c r="C12" s="42" t="s">
        <v>281</v>
      </c>
      <c r="D12" s="42" t="s">
        <v>281</v>
      </c>
      <c r="E12" s="42" t="s">
        <v>281</v>
      </c>
      <c r="F12" s="69" t="s">
        <v>11</v>
      </c>
      <c r="G12" s="168" t="s">
        <v>390</v>
      </c>
    </row>
    <row r="13" spans="1:7" x14ac:dyDescent="0.3">
      <c r="A13" s="1"/>
      <c r="B13" s="66" t="s">
        <v>262</v>
      </c>
      <c r="C13" s="42" t="s">
        <v>93</v>
      </c>
      <c r="D13" s="42" t="s">
        <v>93</v>
      </c>
      <c r="E13" s="42" t="s">
        <v>93</v>
      </c>
      <c r="F13" s="69"/>
      <c r="G13" s="72"/>
    </row>
    <row r="14" spans="1:7" x14ac:dyDescent="0.3">
      <c r="A14" s="1"/>
      <c r="B14" s="66" t="s">
        <v>263</v>
      </c>
      <c r="C14" s="42" t="s">
        <v>93</v>
      </c>
      <c r="D14" s="42" t="s">
        <v>93</v>
      </c>
      <c r="E14" s="42" t="s">
        <v>93</v>
      </c>
      <c r="F14" s="69"/>
      <c r="G14" s="72"/>
    </row>
    <row r="15" spans="1:7" x14ac:dyDescent="0.3">
      <c r="A15" s="1"/>
      <c r="B15" s="66" t="s">
        <v>266</v>
      </c>
      <c r="C15" s="42" t="s">
        <v>93</v>
      </c>
      <c r="D15" s="42" t="s">
        <v>93</v>
      </c>
      <c r="E15" s="42" t="s">
        <v>93</v>
      </c>
      <c r="F15" s="69"/>
      <c r="G15" s="72"/>
    </row>
    <row r="16" spans="1:7" x14ac:dyDescent="0.3">
      <c r="A16" s="1"/>
      <c r="B16" s="66" t="s">
        <v>267</v>
      </c>
      <c r="C16" s="42" t="s">
        <v>93</v>
      </c>
      <c r="D16" s="42" t="s">
        <v>93</v>
      </c>
      <c r="E16" s="42" t="s">
        <v>93</v>
      </c>
      <c r="F16" s="69"/>
      <c r="G16" s="72"/>
    </row>
    <row r="17" spans="1:7" x14ac:dyDescent="0.3">
      <c r="A17" s="1"/>
      <c r="B17" s="107" t="s">
        <v>125</v>
      </c>
      <c r="C17" s="108" t="s">
        <v>289</v>
      </c>
      <c r="D17" s="94" t="s">
        <v>290</v>
      </c>
      <c r="E17" s="94" t="s">
        <v>91</v>
      </c>
      <c r="F17" s="109" t="s">
        <v>284</v>
      </c>
      <c r="G17" s="96" t="s">
        <v>291</v>
      </c>
    </row>
    <row r="18" spans="1:7" x14ac:dyDescent="0.3">
      <c r="A18" s="2" t="s">
        <v>292</v>
      </c>
      <c r="B18" s="86" t="s">
        <v>254</v>
      </c>
      <c r="C18" s="40" t="s">
        <v>293</v>
      </c>
      <c r="D18" s="40" t="s">
        <v>294</v>
      </c>
      <c r="E18" s="40" t="s">
        <v>294</v>
      </c>
      <c r="F18" s="99" t="s">
        <v>276</v>
      </c>
      <c r="G18" s="65" t="s">
        <v>295</v>
      </c>
    </row>
    <row r="19" spans="1:7" x14ac:dyDescent="0.3">
      <c r="A19" s="2"/>
      <c r="B19" s="66" t="s">
        <v>228</v>
      </c>
      <c r="C19" s="42" t="s">
        <v>296</v>
      </c>
      <c r="D19" s="42" t="s">
        <v>297</v>
      </c>
      <c r="E19" s="42" t="s">
        <v>91</v>
      </c>
      <c r="F19" s="69" t="s">
        <v>1</v>
      </c>
      <c r="G19" s="72"/>
    </row>
    <row r="20" spans="1:7" x14ac:dyDescent="0.3">
      <c r="A20" s="2"/>
      <c r="B20" s="66" t="s">
        <v>116</v>
      </c>
      <c r="C20" s="42" t="s">
        <v>298</v>
      </c>
      <c r="D20" s="42" t="s">
        <v>298</v>
      </c>
      <c r="E20" s="42" t="s">
        <v>298</v>
      </c>
      <c r="F20" s="69" t="s">
        <v>11</v>
      </c>
      <c r="G20" s="72" t="s">
        <v>299</v>
      </c>
    </row>
    <row r="21" spans="1:7" x14ac:dyDescent="0.3">
      <c r="A21" s="2"/>
      <c r="B21" s="66" t="s">
        <v>262</v>
      </c>
      <c r="C21" s="42" t="s">
        <v>93</v>
      </c>
      <c r="D21" s="42" t="s">
        <v>93</v>
      </c>
      <c r="E21" s="42" t="s">
        <v>93</v>
      </c>
      <c r="F21" s="69"/>
      <c r="G21" s="72"/>
    </row>
    <row r="22" spans="1:7" x14ac:dyDescent="0.3">
      <c r="A22" s="2"/>
      <c r="B22" s="66" t="s">
        <v>263</v>
      </c>
      <c r="C22" s="42" t="s">
        <v>93</v>
      </c>
      <c r="D22" s="42" t="s">
        <v>93</v>
      </c>
      <c r="E22" s="42" t="s">
        <v>93</v>
      </c>
      <c r="F22" s="69"/>
      <c r="G22" s="72"/>
    </row>
    <row r="23" spans="1:7" x14ac:dyDescent="0.3">
      <c r="A23" s="2"/>
      <c r="B23" s="66" t="s">
        <v>266</v>
      </c>
      <c r="C23" s="42" t="s">
        <v>93</v>
      </c>
      <c r="D23" s="42" t="s">
        <v>93</v>
      </c>
      <c r="E23" s="42" t="s">
        <v>93</v>
      </c>
      <c r="F23" s="69"/>
      <c r="G23" s="72"/>
    </row>
    <row r="24" spans="1:7" x14ac:dyDescent="0.3">
      <c r="A24" s="2"/>
      <c r="B24" s="66" t="s">
        <v>267</v>
      </c>
      <c r="C24" s="42" t="s">
        <v>93</v>
      </c>
      <c r="D24" s="42" t="s">
        <v>93</v>
      </c>
      <c r="E24" s="42" t="s">
        <v>93</v>
      </c>
      <c r="F24" s="69"/>
      <c r="G24" s="72"/>
    </row>
    <row r="25" spans="1:7" x14ac:dyDescent="0.3">
      <c r="A25" s="2"/>
      <c r="B25" s="101" t="s">
        <v>125</v>
      </c>
      <c r="C25" s="102" t="s">
        <v>300</v>
      </c>
      <c r="D25" s="81" t="s">
        <v>301</v>
      </c>
      <c r="E25" s="81" t="s">
        <v>91</v>
      </c>
      <c r="F25" s="82" t="s">
        <v>1</v>
      </c>
      <c r="G25" s="104" t="s">
        <v>302</v>
      </c>
    </row>
    <row r="26" spans="1:7" x14ac:dyDescent="0.3">
      <c r="A26" s="1" t="s">
        <v>303</v>
      </c>
      <c r="B26" s="71" t="s">
        <v>254</v>
      </c>
      <c r="C26" s="67" t="s">
        <v>304</v>
      </c>
      <c r="D26" s="67" t="s">
        <v>305</v>
      </c>
      <c r="E26" s="67" t="s">
        <v>91</v>
      </c>
      <c r="F26" s="105" t="s">
        <v>276</v>
      </c>
      <c r="G26" s="106"/>
    </row>
    <row r="27" spans="1:7" x14ac:dyDescent="0.3">
      <c r="A27" s="1"/>
      <c r="B27" s="66" t="s">
        <v>228</v>
      </c>
      <c r="C27" s="42" t="s">
        <v>306</v>
      </c>
      <c r="D27" s="42" t="s">
        <v>307</v>
      </c>
      <c r="E27" s="42" t="s">
        <v>91</v>
      </c>
      <c r="F27" s="100" t="s">
        <v>308</v>
      </c>
      <c r="G27" s="72"/>
    </row>
    <row r="28" spans="1:7" x14ac:dyDescent="0.3">
      <c r="A28" s="1"/>
      <c r="B28" s="66" t="s">
        <v>116</v>
      </c>
      <c r="C28" s="42" t="s">
        <v>309</v>
      </c>
      <c r="D28" s="42" t="s">
        <v>309</v>
      </c>
      <c r="E28" s="42" t="s">
        <v>309</v>
      </c>
      <c r="F28" s="69" t="s">
        <v>11</v>
      </c>
      <c r="G28" s="72"/>
    </row>
    <row r="29" spans="1:7" x14ac:dyDescent="0.3">
      <c r="A29" s="1"/>
      <c r="B29" s="66" t="s">
        <v>262</v>
      </c>
      <c r="C29" s="42" t="s">
        <v>93</v>
      </c>
      <c r="D29" s="42" t="s">
        <v>93</v>
      </c>
      <c r="E29" s="42" t="s">
        <v>93</v>
      </c>
      <c r="F29" s="69"/>
      <c r="G29" s="72"/>
    </row>
    <row r="30" spans="1:7" x14ac:dyDescent="0.3">
      <c r="A30" s="1"/>
      <c r="B30" s="66" t="s">
        <v>263</v>
      </c>
      <c r="C30" s="42" t="s">
        <v>93</v>
      </c>
      <c r="D30" s="42" t="s">
        <v>93</v>
      </c>
      <c r="E30" s="42" t="s">
        <v>93</v>
      </c>
      <c r="F30" s="69"/>
      <c r="G30" s="72"/>
    </row>
    <row r="31" spans="1:7" x14ac:dyDescent="0.3">
      <c r="A31" s="1"/>
      <c r="B31" s="66" t="s">
        <v>266</v>
      </c>
      <c r="C31" s="42" t="s">
        <v>93</v>
      </c>
      <c r="D31" s="42" t="s">
        <v>93</v>
      </c>
      <c r="E31" s="42" t="s">
        <v>93</v>
      </c>
      <c r="F31" s="69"/>
      <c r="G31" s="72"/>
    </row>
    <row r="32" spans="1:7" x14ac:dyDescent="0.3">
      <c r="A32" s="1"/>
      <c r="B32" s="66" t="s">
        <v>267</v>
      </c>
      <c r="C32" s="42" t="s">
        <v>93</v>
      </c>
      <c r="D32" s="42" t="s">
        <v>93</v>
      </c>
      <c r="E32" s="42" t="s">
        <v>93</v>
      </c>
      <c r="F32" s="69"/>
      <c r="G32" s="72"/>
    </row>
    <row r="33" spans="1:7" ht="28.8" x14ac:dyDescent="0.3">
      <c r="A33" s="1"/>
      <c r="B33" s="107" t="s">
        <v>125</v>
      </c>
      <c r="C33" s="108" t="s">
        <v>282</v>
      </c>
      <c r="D33" s="108" t="s">
        <v>282</v>
      </c>
      <c r="E33" s="94" t="s">
        <v>91</v>
      </c>
      <c r="F33" s="109" t="s">
        <v>310</v>
      </c>
      <c r="G33" s="96" t="s">
        <v>311</v>
      </c>
    </row>
    <row r="34" spans="1:7" ht="28.8" x14ac:dyDescent="0.3">
      <c r="A34" s="2" t="s">
        <v>312</v>
      </c>
      <c r="B34" s="86" t="s">
        <v>254</v>
      </c>
      <c r="C34" s="40" t="s">
        <v>313</v>
      </c>
      <c r="D34" s="40" t="s">
        <v>314</v>
      </c>
      <c r="E34" s="40" t="s">
        <v>91</v>
      </c>
      <c r="F34" s="99" t="s">
        <v>310</v>
      </c>
      <c r="G34" s="65"/>
    </row>
    <row r="35" spans="1:7" ht="28.8" x14ac:dyDescent="0.3">
      <c r="A35" s="2"/>
      <c r="B35" s="66" t="s">
        <v>228</v>
      </c>
      <c r="C35" s="42" t="s">
        <v>315</v>
      </c>
      <c r="D35" s="42" t="s">
        <v>316</v>
      </c>
      <c r="E35" s="42" t="s">
        <v>91</v>
      </c>
      <c r="F35" s="100" t="s">
        <v>317</v>
      </c>
      <c r="G35" s="72"/>
    </row>
    <row r="36" spans="1:7" x14ac:dyDescent="0.3">
      <c r="A36" s="2"/>
      <c r="B36" s="66" t="s">
        <v>116</v>
      </c>
      <c r="C36" s="42" t="s">
        <v>318</v>
      </c>
      <c r="D36" s="42" t="s">
        <v>318</v>
      </c>
      <c r="E36" s="42" t="s">
        <v>318</v>
      </c>
      <c r="F36" s="69" t="s">
        <v>11</v>
      </c>
      <c r="G36" s="72"/>
    </row>
    <row r="37" spans="1:7" x14ac:dyDescent="0.3">
      <c r="A37" s="2"/>
      <c r="B37" s="66" t="s">
        <v>262</v>
      </c>
      <c r="C37" s="42" t="s">
        <v>93</v>
      </c>
      <c r="D37" s="42" t="s">
        <v>93</v>
      </c>
      <c r="E37" s="42" t="s">
        <v>93</v>
      </c>
      <c r="F37" s="69"/>
      <c r="G37" s="72"/>
    </row>
    <row r="38" spans="1:7" x14ac:dyDescent="0.3">
      <c r="A38" s="2"/>
      <c r="B38" s="66" t="s">
        <v>263</v>
      </c>
      <c r="C38" s="42" t="s">
        <v>93</v>
      </c>
      <c r="D38" s="42" t="s">
        <v>93</v>
      </c>
      <c r="E38" s="42" t="s">
        <v>93</v>
      </c>
      <c r="F38" s="69"/>
      <c r="G38" s="72"/>
    </row>
    <row r="39" spans="1:7" x14ac:dyDescent="0.3">
      <c r="A39" s="2"/>
      <c r="B39" s="66" t="s">
        <v>266</v>
      </c>
      <c r="C39" s="42" t="s">
        <v>93</v>
      </c>
      <c r="D39" s="42" t="s">
        <v>93</v>
      </c>
      <c r="E39" s="42" t="s">
        <v>93</v>
      </c>
      <c r="F39" s="69"/>
      <c r="G39" s="72"/>
    </row>
    <row r="40" spans="1:7" x14ac:dyDescent="0.3">
      <c r="A40" s="2"/>
      <c r="B40" s="66" t="s">
        <v>267</v>
      </c>
      <c r="C40" s="42" t="s">
        <v>93</v>
      </c>
      <c r="D40" s="42" t="s">
        <v>93</v>
      </c>
      <c r="E40" s="42" t="s">
        <v>93</v>
      </c>
      <c r="F40" s="69"/>
      <c r="G40" s="72"/>
    </row>
    <row r="41" spans="1:7" ht="28.8" x14ac:dyDescent="0.3">
      <c r="A41" s="2"/>
      <c r="B41" s="101" t="s">
        <v>125</v>
      </c>
      <c r="C41" s="102" t="s">
        <v>319</v>
      </c>
      <c r="D41" s="102" t="s">
        <v>320</v>
      </c>
      <c r="E41" s="81" t="s">
        <v>91</v>
      </c>
      <c r="F41" s="103" t="s">
        <v>310</v>
      </c>
      <c r="G41" s="104" t="s">
        <v>321</v>
      </c>
    </row>
  </sheetData>
  <mergeCells count="5">
    <mergeCell ref="A2:A9"/>
    <mergeCell ref="A10:A17"/>
    <mergeCell ref="A18:A25"/>
    <mergeCell ref="A26:A33"/>
    <mergeCell ref="A34:A41"/>
  </mergeCell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9"/>
  <sheetViews>
    <sheetView zoomScale="65" zoomScaleNormal="65" workbookViewId="0">
      <selection activeCell="B4" sqref="B4"/>
    </sheetView>
  </sheetViews>
  <sheetFormatPr defaultRowHeight="14.4" x14ac:dyDescent="0.3"/>
  <cols>
    <col min="1" max="1" width="10.33203125" style="14" customWidth="1"/>
    <col min="2" max="2" width="30.77734375" style="14" customWidth="1"/>
    <col min="3" max="3" width="11.88671875" style="88" customWidth="1"/>
    <col min="4" max="5" width="11.77734375" style="88" customWidth="1"/>
    <col min="6" max="6" width="13.109375" style="14" customWidth="1"/>
    <col min="7" max="7" width="106.77734375" style="177" customWidth="1"/>
    <col min="8" max="1025" width="9.109375" style="14" customWidth="1"/>
  </cols>
  <sheetData>
    <row r="1" spans="1:7" x14ac:dyDescent="0.3">
      <c r="A1" s="59" t="s">
        <v>95</v>
      </c>
      <c r="B1" s="60" t="s">
        <v>96</v>
      </c>
      <c r="C1" s="61">
        <v>2015</v>
      </c>
      <c r="D1" s="61">
        <v>2030</v>
      </c>
      <c r="E1" s="61">
        <v>2050</v>
      </c>
      <c r="F1" s="60" t="s">
        <v>0</v>
      </c>
      <c r="G1" s="175" t="s">
        <v>97</v>
      </c>
    </row>
    <row r="2" spans="1:7" ht="28.8" x14ac:dyDescent="0.3">
      <c r="A2" s="173" t="s">
        <v>391</v>
      </c>
      <c r="B2" s="86" t="s">
        <v>322</v>
      </c>
      <c r="C2" s="40" t="s">
        <v>323</v>
      </c>
      <c r="D2" s="40">
        <v>40</v>
      </c>
      <c r="E2" s="40">
        <v>56</v>
      </c>
      <c r="F2" s="99" t="s">
        <v>324</v>
      </c>
      <c r="G2" s="171" t="s">
        <v>325</v>
      </c>
    </row>
    <row r="3" spans="1:7" x14ac:dyDescent="0.3">
      <c r="A3" s="174"/>
      <c r="B3" s="66" t="s">
        <v>228</v>
      </c>
      <c r="C3" s="42" t="s">
        <v>326</v>
      </c>
      <c r="D3" s="42" t="s">
        <v>327</v>
      </c>
      <c r="E3" s="42" t="s">
        <v>165</v>
      </c>
      <c r="F3" s="100" t="s">
        <v>328</v>
      </c>
      <c r="G3" s="169"/>
    </row>
    <row r="4" spans="1:7" x14ac:dyDescent="0.3">
      <c r="A4" s="174"/>
      <c r="B4" s="66" t="s">
        <v>116</v>
      </c>
      <c r="C4" s="42" t="s">
        <v>281</v>
      </c>
      <c r="D4" s="42" t="s">
        <v>281</v>
      </c>
      <c r="E4" s="42" t="s">
        <v>281</v>
      </c>
      <c r="F4" s="69"/>
      <c r="G4" s="168" t="s">
        <v>329</v>
      </c>
    </row>
    <row r="5" spans="1:7" x14ac:dyDescent="0.3">
      <c r="A5" s="174"/>
      <c r="B5" s="66" t="s">
        <v>262</v>
      </c>
      <c r="C5" s="42">
        <v>93</v>
      </c>
      <c r="D5" s="42" t="s">
        <v>91</v>
      </c>
      <c r="E5" s="42" t="s">
        <v>91</v>
      </c>
      <c r="F5" s="100" t="s">
        <v>41</v>
      </c>
      <c r="G5" s="169"/>
    </row>
    <row r="6" spans="1:7" x14ac:dyDescent="0.3">
      <c r="A6" s="174"/>
      <c r="B6" s="66" t="s">
        <v>263</v>
      </c>
      <c r="C6" s="42" t="s">
        <v>330</v>
      </c>
      <c r="D6" s="42" t="s">
        <v>91</v>
      </c>
      <c r="E6" s="42" t="s">
        <v>91</v>
      </c>
      <c r="F6" s="100" t="s">
        <v>331</v>
      </c>
      <c r="G6" s="169" t="s">
        <v>332</v>
      </c>
    </row>
    <row r="7" spans="1:7" x14ac:dyDescent="0.3">
      <c r="A7" s="174"/>
      <c r="B7" s="66" t="s">
        <v>266</v>
      </c>
      <c r="C7" s="42" t="s">
        <v>93</v>
      </c>
      <c r="D7" s="42" t="s">
        <v>93</v>
      </c>
      <c r="E7" s="42" t="s">
        <v>93</v>
      </c>
      <c r="F7" s="69"/>
      <c r="G7" s="169"/>
    </row>
    <row r="8" spans="1:7" x14ac:dyDescent="0.3">
      <c r="A8" s="174"/>
      <c r="B8" s="66" t="s">
        <v>267</v>
      </c>
      <c r="C8" s="42" t="s">
        <v>333</v>
      </c>
      <c r="D8" s="42" t="s">
        <v>91</v>
      </c>
      <c r="E8" s="42" t="s">
        <v>91</v>
      </c>
      <c r="F8" s="69" t="s">
        <v>334</v>
      </c>
      <c r="G8" s="169"/>
    </row>
    <row r="9" spans="1:7" x14ac:dyDescent="0.3">
      <c r="A9" s="174"/>
      <c r="B9" s="101" t="s">
        <v>125</v>
      </c>
      <c r="C9" s="110" t="s">
        <v>335</v>
      </c>
      <c r="D9" s="102" t="s">
        <v>335</v>
      </c>
      <c r="E9" s="102" t="s">
        <v>335</v>
      </c>
      <c r="F9" s="103" t="s">
        <v>328</v>
      </c>
      <c r="G9" s="176" t="s">
        <v>392</v>
      </c>
    </row>
  </sheetData>
  <mergeCells count="1">
    <mergeCell ref="A2:A9"/>
  </mergeCells>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2"/>
  <sheetViews>
    <sheetView tabSelected="1" zoomScale="65" zoomScaleNormal="65" workbookViewId="0">
      <selection activeCell="B31" sqref="B31"/>
    </sheetView>
  </sheetViews>
  <sheetFormatPr defaultRowHeight="14.4" x14ac:dyDescent="0.3"/>
  <cols>
    <col min="1" max="1" width="17.5546875" style="14" customWidth="1"/>
    <col min="2" max="2" width="26.21875" style="14" customWidth="1"/>
    <col min="3" max="4" width="6.5546875" style="88" customWidth="1"/>
    <col min="5" max="5" width="7.5546875" style="88" customWidth="1"/>
    <col min="6" max="6" width="45.44140625" style="14" customWidth="1"/>
    <col min="7" max="7" width="69.33203125" style="14" customWidth="1"/>
    <col min="8" max="1025" width="9.109375" style="14" customWidth="1"/>
  </cols>
  <sheetData>
    <row r="1" spans="1:7" x14ac:dyDescent="0.3">
      <c r="A1" s="111" t="s">
        <v>95</v>
      </c>
      <c r="B1" s="112" t="s">
        <v>96</v>
      </c>
      <c r="C1" s="87">
        <v>2015</v>
      </c>
      <c r="D1" s="87">
        <v>2030</v>
      </c>
      <c r="E1" s="87">
        <v>2050</v>
      </c>
      <c r="F1" s="112" t="s">
        <v>0</v>
      </c>
      <c r="G1" s="113" t="s">
        <v>97</v>
      </c>
    </row>
    <row r="2" spans="1:7" x14ac:dyDescent="0.3">
      <c r="A2" s="124" t="s">
        <v>336</v>
      </c>
      <c r="B2" s="114" t="s">
        <v>322</v>
      </c>
      <c r="C2" s="87" t="s">
        <v>337</v>
      </c>
      <c r="D2" s="87" t="s">
        <v>338</v>
      </c>
      <c r="E2" s="87" t="s">
        <v>339</v>
      </c>
      <c r="F2" s="115" t="s">
        <v>340</v>
      </c>
      <c r="G2" s="113" t="s">
        <v>341</v>
      </c>
    </row>
    <row r="3" spans="1:7" x14ac:dyDescent="0.3">
      <c r="A3" s="124"/>
      <c r="B3" s="116" t="s">
        <v>342</v>
      </c>
      <c r="C3" s="117" t="s">
        <v>343</v>
      </c>
      <c r="D3" s="84" t="s">
        <v>91</v>
      </c>
      <c r="E3" s="84" t="s">
        <v>91</v>
      </c>
      <c r="F3" s="118" t="s">
        <v>344</v>
      </c>
      <c r="G3" s="70" t="s">
        <v>345</v>
      </c>
    </row>
    <row r="4" spans="1:7" x14ac:dyDescent="0.3">
      <c r="A4" s="124"/>
      <c r="B4" s="119" t="s">
        <v>125</v>
      </c>
      <c r="C4" s="80">
        <v>14</v>
      </c>
      <c r="D4" s="80" t="s">
        <v>91</v>
      </c>
      <c r="E4" s="80" t="s">
        <v>91</v>
      </c>
      <c r="F4" s="120" t="s">
        <v>45</v>
      </c>
      <c r="G4" s="121" t="s">
        <v>346</v>
      </c>
    </row>
    <row r="5" spans="1:7" x14ac:dyDescent="0.3">
      <c r="A5" s="125" t="s">
        <v>347</v>
      </c>
      <c r="B5" s="114" t="s">
        <v>322</v>
      </c>
      <c r="C5" s="84" t="s">
        <v>348</v>
      </c>
      <c r="D5" s="84" t="s">
        <v>349</v>
      </c>
      <c r="E5" s="84" t="s">
        <v>350</v>
      </c>
      <c r="F5" s="118" t="s">
        <v>351</v>
      </c>
      <c r="G5" s="70" t="s">
        <v>352</v>
      </c>
    </row>
    <row r="6" spans="1:7" x14ac:dyDescent="0.3">
      <c r="A6" s="125"/>
      <c r="B6" s="116" t="s">
        <v>342</v>
      </c>
      <c r="C6" s="117" t="s">
        <v>343</v>
      </c>
      <c r="D6" s="84" t="s">
        <v>91</v>
      </c>
      <c r="E6" s="84" t="s">
        <v>91</v>
      </c>
      <c r="F6" s="118" t="s">
        <v>344</v>
      </c>
      <c r="G6" s="70" t="s">
        <v>345</v>
      </c>
    </row>
    <row r="7" spans="1:7" x14ac:dyDescent="0.3">
      <c r="A7" s="125"/>
      <c r="B7" s="116" t="s">
        <v>125</v>
      </c>
      <c r="C7" s="84">
        <v>13</v>
      </c>
      <c r="D7" s="84" t="s">
        <v>91</v>
      </c>
      <c r="E7" s="84" t="s">
        <v>91</v>
      </c>
      <c r="F7" s="122" t="s">
        <v>45</v>
      </c>
      <c r="G7" s="70" t="s">
        <v>346</v>
      </c>
    </row>
    <row r="8" spans="1:7" x14ac:dyDescent="0.3">
      <c r="A8" s="124" t="s">
        <v>353</v>
      </c>
      <c r="B8" s="114" t="s">
        <v>322</v>
      </c>
      <c r="C8" s="87" t="s">
        <v>354</v>
      </c>
      <c r="D8" s="87" t="s">
        <v>355</v>
      </c>
      <c r="E8" s="87" t="s">
        <v>356</v>
      </c>
      <c r="F8" s="115" t="s">
        <v>351</v>
      </c>
      <c r="G8" s="113" t="s">
        <v>357</v>
      </c>
    </row>
    <row r="9" spans="1:7" x14ac:dyDescent="0.3">
      <c r="A9" s="124"/>
      <c r="B9" s="116" t="s">
        <v>342</v>
      </c>
      <c r="C9" s="117" t="s">
        <v>358</v>
      </c>
      <c r="D9" s="84" t="s">
        <v>91</v>
      </c>
      <c r="E9" s="84" t="s">
        <v>91</v>
      </c>
      <c r="F9" s="118" t="s">
        <v>344</v>
      </c>
      <c r="G9" s="70" t="s">
        <v>345</v>
      </c>
    </row>
    <row r="10" spans="1:7" x14ac:dyDescent="0.3">
      <c r="A10" s="124"/>
      <c r="B10" s="119" t="s">
        <v>125</v>
      </c>
      <c r="C10" s="80">
        <v>13</v>
      </c>
      <c r="D10" s="80" t="s">
        <v>91</v>
      </c>
      <c r="E10" s="80" t="s">
        <v>91</v>
      </c>
      <c r="F10" s="120" t="s">
        <v>45</v>
      </c>
      <c r="G10" s="121" t="s">
        <v>346</v>
      </c>
    </row>
    <row r="11" spans="1:7" x14ac:dyDescent="0.3">
      <c r="A11" s="125" t="s">
        <v>359</v>
      </c>
      <c r="B11" s="114" t="s">
        <v>322</v>
      </c>
      <c r="C11" s="84" t="s">
        <v>360</v>
      </c>
      <c r="D11" s="84" t="s">
        <v>361</v>
      </c>
      <c r="E11" s="84" t="s">
        <v>362</v>
      </c>
      <c r="F11" s="118" t="s">
        <v>351</v>
      </c>
      <c r="G11" s="70" t="s">
        <v>363</v>
      </c>
    </row>
    <row r="12" spans="1:7" x14ac:dyDescent="0.3">
      <c r="A12" s="125"/>
      <c r="B12" s="116" t="s">
        <v>342</v>
      </c>
      <c r="C12" s="117" t="s">
        <v>289</v>
      </c>
      <c r="D12" s="84" t="s">
        <v>91</v>
      </c>
      <c r="E12" s="84" t="s">
        <v>91</v>
      </c>
      <c r="F12" s="118" t="s">
        <v>364</v>
      </c>
      <c r="G12" s="70" t="s">
        <v>345</v>
      </c>
    </row>
    <row r="13" spans="1:7" x14ac:dyDescent="0.3">
      <c r="A13" s="125"/>
      <c r="B13" s="116" t="s">
        <v>125</v>
      </c>
      <c r="C13" s="117" t="s">
        <v>365</v>
      </c>
      <c r="D13" s="117" t="s">
        <v>91</v>
      </c>
      <c r="E13" s="84" t="s">
        <v>91</v>
      </c>
      <c r="F13" s="122" t="s">
        <v>45</v>
      </c>
      <c r="G13" s="70" t="s">
        <v>346</v>
      </c>
    </row>
    <row r="14" spans="1:7" x14ac:dyDescent="0.3">
      <c r="A14" s="124" t="s">
        <v>366</v>
      </c>
      <c r="B14" s="114" t="s">
        <v>322</v>
      </c>
      <c r="C14" s="87" t="s">
        <v>367</v>
      </c>
      <c r="D14" s="87" t="s">
        <v>368</v>
      </c>
      <c r="E14" s="87" t="s">
        <v>369</v>
      </c>
      <c r="F14" s="115" t="s">
        <v>351</v>
      </c>
      <c r="G14" s="113" t="s">
        <v>370</v>
      </c>
    </row>
    <row r="15" spans="1:7" x14ac:dyDescent="0.3">
      <c r="A15" s="124"/>
      <c r="B15" s="116" t="s">
        <v>342</v>
      </c>
      <c r="C15" s="117" t="s">
        <v>289</v>
      </c>
      <c r="D15" s="84" t="s">
        <v>91</v>
      </c>
      <c r="E15" s="84" t="s">
        <v>91</v>
      </c>
      <c r="F15" s="118" t="s">
        <v>364</v>
      </c>
      <c r="G15" s="70" t="s">
        <v>345</v>
      </c>
    </row>
    <row r="16" spans="1:7" x14ac:dyDescent="0.3">
      <c r="A16" s="124"/>
      <c r="B16" s="119" t="s">
        <v>125</v>
      </c>
      <c r="C16" s="80">
        <v>17</v>
      </c>
      <c r="D16" s="80" t="s">
        <v>91</v>
      </c>
      <c r="E16" s="80" t="s">
        <v>91</v>
      </c>
      <c r="F16" s="120" t="s">
        <v>45</v>
      </c>
      <c r="G16" s="121" t="s">
        <v>346</v>
      </c>
    </row>
    <row r="17" spans="1:7" x14ac:dyDescent="0.3">
      <c r="A17" s="125" t="s">
        <v>371</v>
      </c>
      <c r="B17" s="114" t="s">
        <v>322</v>
      </c>
      <c r="C17" s="84" t="s">
        <v>372</v>
      </c>
      <c r="D17" s="84" t="s">
        <v>373</v>
      </c>
      <c r="E17" s="84" t="s">
        <v>374</v>
      </c>
      <c r="F17" s="118" t="s">
        <v>351</v>
      </c>
      <c r="G17" s="70" t="s">
        <v>375</v>
      </c>
    </row>
    <row r="18" spans="1:7" x14ac:dyDescent="0.3">
      <c r="A18" s="125"/>
      <c r="B18" s="116" t="s">
        <v>342</v>
      </c>
      <c r="C18" s="117" t="s">
        <v>376</v>
      </c>
      <c r="D18" s="84" t="s">
        <v>91</v>
      </c>
      <c r="E18" s="84" t="s">
        <v>91</v>
      </c>
      <c r="F18" s="118" t="s">
        <v>47</v>
      </c>
      <c r="G18" s="70" t="s">
        <v>345</v>
      </c>
    </row>
    <row r="19" spans="1:7" x14ac:dyDescent="0.3">
      <c r="A19" s="125"/>
      <c r="B19" s="116" t="s">
        <v>125</v>
      </c>
      <c r="C19" s="84" t="s">
        <v>377</v>
      </c>
      <c r="D19" s="84" t="s">
        <v>91</v>
      </c>
      <c r="E19" s="84" t="s">
        <v>91</v>
      </c>
      <c r="F19" s="122" t="s">
        <v>45</v>
      </c>
      <c r="G19" s="70" t="s">
        <v>346</v>
      </c>
    </row>
    <row r="20" spans="1:7" x14ac:dyDescent="0.3">
      <c r="A20" s="124" t="s">
        <v>378</v>
      </c>
      <c r="B20" s="114" t="s">
        <v>322</v>
      </c>
      <c r="C20" s="87" t="s">
        <v>93</v>
      </c>
      <c r="D20" s="87" t="s">
        <v>93</v>
      </c>
      <c r="E20" s="87" t="s">
        <v>93</v>
      </c>
      <c r="F20" s="112"/>
      <c r="G20" s="113"/>
    </row>
    <row r="21" spans="1:7" x14ac:dyDescent="0.3">
      <c r="A21" s="124"/>
      <c r="B21" s="116" t="s">
        <v>342</v>
      </c>
      <c r="C21" s="84">
        <v>130</v>
      </c>
      <c r="D21" s="84" t="s">
        <v>91</v>
      </c>
      <c r="E21" s="84" t="s">
        <v>91</v>
      </c>
      <c r="F21" s="122" t="s">
        <v>87</v>
      </c>
      <c r="G21" s="70" t="s">
        <v>379</v>
      </c>
    </row>
    <row r="22" spans="1:7" x14ac:dyDescent="0.3">
      <c r="A22" s="124"/>
      <c r="B22" s="119" t="s">
        <v>125</v>
      </c>
      <c r="C22" s="80">
        <v>20</v>
      </c>
      <c r="D22" s="80" t="s">
        <v>91</v>
      </c>
      <c r="E22" s="80" t="s">
        <v>91</v>
      </c>
      <c r="F22" s="123" t="s">
        <v>53</v>
      </c>
      <c r="G22" s="121" t="s">
        <v>346</v>
      </c>
    </row>
  </sheetData>
  <mergeCells count="7">
    <mergeCell ref="A17:A19"/>
    <mergeCell ref="A20:A22"/>
    <mergeCell ref="A2:A4"/>
    <mergeCell ref="A5:A7"/>
    <mergeCell ref="A8:A10"/>
    <mergeCell ref="A11:A13"/>
    <mergeCell ref="A14:A16"/>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260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Solar</vt:lpstr>
      <vt:lpstr>Wind</vt:lpstr>
      <vt:lpstr>Hydro</vt:lpstr>
      <vt:lpstr>Fuel Cells</vt:lpstr>
      <vt:lpstr>Hydrogen Storage</vt:lpstr>
      <vt:lpstr>Batteries</vt:lpstr>
      <vt:lpstr>Electric vehicles</vt:lpstr>
      <vt:lpstr>Smart appliances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Tomislav Novosel</dc:creator>
  <dc:description/>
  <cp:lastModifiedBy>Tomislav Novosel</cp:lastModifiedBy>
  <cp:revision>23</cp:revision>
  <dcterms:created xsi:type="dcterms:W3CDTF">2018-06-08T10:39:16Z</dcterms:created>
  <dcterms:modified xsi:type="dcterms:W3CDTF">2018-12-26T18:18:56Z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